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\\172.16.142.183\03_kaiseki\01　共用\61　産業連関表\Ｒ７\08 経済波及効果分析ツール更新\03_起案\"/>
    </mc:Choice>
  </mc:AlternateContent>
  <xr:revisionPtr revIDLastSave="0" documentId="13_ncr:1_{E8D8E49C-A4F3-4C51-A3D3-D720E5D5A23E}" xr6:coauthVersionLast="47" xr6:coauthVersionMax="47" xr10:uidLastSave="{00000000-0000-0000-0000-000000000000}"/>
  <bookViews>
    <workbookView xWindow="-120" yWindow="-120" windowWidth="29040" windowHeight="15720" tabRatio="803" xr2:uid="{00000000-000D-0000-FFFF-FFFF00000000}"/>
  </bookViews>
  <sheets>
    <sheet name="説明シート" sheetId="18" r:id="rId1"/>
    <sheet name="入力シート" sheetId="19" r:id="rId2"/>
    <sheet name="出力シート" sheetId="14" r:id="rId3"/>
    <sheet name="フローチャート図" sheetId="23" r:id="rId4"/>
    <sheet name="計算シート " sheetId="15" r:id="rId5"/>
    <sheet name="税収計算シート" sheetId="24" r:id="rId6"/>
    <sheet name="関係係数シート" sheetId="16" r:id="rId7"/>
    <sheet name="マージンシート" sheetId="17" r:id="rId8"/>
    <sheet name="参考文献" sheetId="25" r:id="rId9"/>
    <sheet name="更新履歴" sheetId="26" r:id="rId10"/>
  </sheets>
  <definedNames>
    <definedName name="_xlnm._FilterDatabase" localSheetId="7" hidden="1">マージンシート!$B$3:$N$41</definedName>
    <definedName name="_xlnm._FilterDatabase" localSheetId="1" hidden="1">出力シート!#REF!</definedName>
    <definedName name="_xlnm.Print_Area" localSheetId="3">フローチャート図!$A$1:$AH$74</definedName>
    <definedName name="_xlnm.Print_Area" localSheetId="7">マージンシート!$B$2:$J$41</definedName>
    <definedName name="_xlnm.Print_Area" localSheetId="6">関係係数シート!$B$2:$CP$40</definedName>
    <definedName name="_xlnm.Print_Area" localSheetId="4">'計算シート '!$B$3:$AF$47</definedName>
    <definedName name="_xlnm.Print_Area" localSheetId="2">出力シート!$B$1:$K$137</definedName>
    <definedName name="_xlnm.Print_Area" localSheetId="1">入力シート!$B$2:$J$46</definedName>
    <definedName name="_xlnm.Print_Titles" localSheetId="4">'計算シート '!$B:$C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1" i="24" l="1"/>
  <c r="E10" i="24" l="1"/>
  <c r="E9" i="24"/>
  <c r="J26" i="24" l="1"/>
  <c r="L26" i="24" s="1"/>
  <c r="J25" i="24"/>
  <c r="L25" i="24" s="1"/>
  <c r="J24" i="24"/>
  <c r="L24" i="24" s="1"/>
  <c r="J22" i="24"/>
  <c r="L22" i="24" s="1"/>
  <c r="J20" i="24"/>
  <c r="L20" i="24" s="1"/>
  <c r="J19" i="24"/>
  <c r="L19" i="24" s="1"/>
  <c r="J12" i="24"/>
  <c r="L12" i="24" s="1"/>
  <c r="J10" i="24"/>
  <c r="L10" i="24" s="1"/>
  <c r="J9" i="24"/>
  <c r="L9" i="24" s="1"/>
  <c r="J8" i="24"/>
  <c r="L8" i="24" s="1"/>
  <c r="J7" i="24"/>
  <c r="L7" i="24" s="1"/>
  <c r="J6" i="24"/>
  <c r="L6" i="24" s="1"/>
  <c r="J5" i="24"/>
  <c r="L5" i="24" s="1"/>
  <c r="J4" i="24"/>
  <c r="L4" i="24" s="1"/>
  <c r="L14" i="16" l="1"/>
  <c r="G19" i="19" s="1"/>
  <c r="L13" i="16"/>
  <c r="G18" i="19" s="1"/>
  <c r="L12" i="16"/>
  <c r="G17" i="19" s="1"/>
  <c r="L11" i="16"/>
  <c r="G16" i="19" s="1"/>
  <c r="L10" i="16"/>
  <c r="G15" i="19" s="1"/>
  <c r="L9" i="16"/>
  <c r="G14" i="19" s="1"/>
  <c r="L8" i="16"/>
  <c r="G13" i="19" s="1"/>
  <c r="L7" i="16"/>
  <c r="G12" i="19" s="1"/>
  <c r="L6" i="16"/>
  <c r="G11" i="19" s="1"/>
  <c r="N9" i="16" l="1"/>
  <c r="I14" i="19" s="1"/>
  <c r="C108" i="14" l="1"/>
  <c r="M14" i="16" l="1"/>
  <c r="H19" i="19" s="1"/>
  <c r="N14" i="16"/>
  <c r="I19" i="19" s="1"/>
  <c r="D34" i="17" l="1"/>
  <c r="D35" i="17"/>
  <c r="D36" i="17"/>
  <c r="D37" i="17"/>
  <c r="D38" i="17"/>
  <c r="D39" i="17"/>
  <c r="D40" i="17"/>
  <c r="H37" i="17" l="1"/>
  <c r="G36" i="17"/>
  <c r="G35" i="17"/>
  <c r="H36" i="17" l="1"/>
  <c r="I36" i="17" s="1"/>
  <c r="J36" i="17" s="1"/>
  <c r="D40" i="15" s="1"/>
  <c r="E40" i="15" s="1"/>
  <c r="H35" i="17"/>
  <c r="I35" i="17" s="1"/>
  <c r="J35" i="17" s="1"/>
  <c r="D39" i="15" s="1"/>
  <c r="E39" i="15" s="1"/>
  <c r="G37" i="17"/>
  <c r="I37" i="17" s="1"/>
  <c r="J37" i="17" s="1"/>
  <c r="D41" i="15" s="1"/>
  <c r="E41" i="15" s="1"/>
  <c r="D43" i="19"/>
  <c r="Y41" i="15" l="1"/>
  <c r="AC41" i="15"/>
  <c r="AC39" i="15"/>
  <c r="Y39" i="15"/>
  <c r="AC40" i="15"/>
  <c r="Y40" i="15"/>
  <c r="F41" i="15"/>
  <c r="G41" i="15"/>
  <c r="G39" i="15"/>
  <c r="F39" i="15"/>
  <c r="G40" i="15"/>
  <c r="F40" i="15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G25" i="17" s="1"/>
  <c r="D26" i="17"/>
  <c r="D27" i="17"/>
  <c r="D28" i="17"/>
  <c r="H28" i="17" s="1"/>
  <c r="D29" i="17"/>
  <c r="D30" i="17"/>
  <c r="D31" i="17"/>
  <c r="D32" i="17"/>
  <c r="D33" i="17"/>
  <c r="D5" i="17"/>
  <c r="H5" i="17" s="1"/>
  <c r="D4" i="17"/>
  <c r="G4" i="17" s="1"/>
  <c r="D41" i="17" l="1"/>
  <c r="N8" i="16" l="1"/>
  <c r="I13" i="19" s="1"/>
  <c r="M8" i="16"/>
  <c r="H13" i="19" s="1"/>
  <c r="M9" i="16"/>
  <c r="H14" i="19" s="1"/>
  <c r="N10" i="16"/>
  <c r="I15" i="19" s="1"/>
  <c r="M10" i="16"/>
  <c r="H15" i="19" s="1"/>
  <c r="N11" i="16"/>
  <c r="I16" i="19" s="1"/>
  <c r="M11" i="16"/>
  <c r="H16" i="19" s="1"/>
  <c r="N12" i="16"/>
  <c r="I17" i="19" s="1"/>
  <c r="M12" i="16"/>
  <c r="H17" i="19" s="1"/>
  <c r="N13" i="16"/>
  <c r="I18" i="19" s="1"/>
  <c r="M13" i="16"/>
  <c r="H18" i="19" s="1"/>
  <c r="M7" i="16"/>
  <c r="H12" i="19" s="1"/>
  <c r="N7" i="16"/>
  <c r="I12" i="19" s="1"/>
  <c r="M6" i="16"/>
  <c r="H11" i="19" s="1"/>
  <c r="N6" i="16"/>
  <c r="I11" i="19" s="1"/>
  <c r="M3" i="16"/>
  <c r="L3" i="16"/>
  <c r="N3" i="16" l="1"/>
  <c r="I20" i="19"/>
  <c r="H20" i="19"/>
  <c r="M15" i="16"/>
  <c r="N15" i="16"/>
  <c r="G40" i="17" l="1"/>
  <c r="G39" i="17"/>
  <c r="G12" i="17"/>
  <c r="G14" i="17"/>
  <c r="G26" i="17"/>
  <c r="G17" i="17"/>
  <c r="G16" i="17"/>
  <c r="G32" i="17"/>
  <c r="G6" i="17"/>
  <c r="G10" i="17"/>
  <c r="G15" i="17"/>
  <c r="G19" i="17"/>
  <c r="H20" i="17"/>
  <c r="G21" i="17"/>
  <c r="G24" i="17"/>
  <c r="H25" i="17"/>
  <c r="G27" i="17"/>
  <c r="H29" i="17"/>
  <c r="G29" i="17"/>
  <c r="H33" i="17"/>
  <c r="G34" i="17"/>
  <c r="G23" i="17"/>
  <c r="H14" i="17"/>
  <c r="H17" i="17"/>
  <c r="H32" i="17"/>
  <c r="H6" i="17"/>
  <c r="H10" i="17"/>
  <c r="H15" i="17"/>
  <c r="H21" i="17"/>
  <c r="H24" i="17"/>
  <c r="H34" i="17"/>
  <c r="H40" i="17"/>
  <c r="H39" i="17"/>
  <c r="H19" i="17"/>
  <c r="G18" i="17"/>
  <c r="H18" i="17"/>
  <c r="H38" i="17"/>
  <c r="G38" i="17"/>
  <c r="G13" i="17"/>
  <c r="H13" i="17"/>
  <c r="G7" i="17"/>
  <c r="G31" i="17"/>
  <c r="G9" i="17"/>
  <c r="H9" i="17"/>
  <c r="H8" i="17"/>
  <c r="H27" i="17"/>
  <c r="H7" i="17"/>
  <c r="H16" i="17"/>
  <c r="G11" i="17"/>
  <c r="H22" i="17"/>
  <c r="G5" i="17"/>
  <c r="I5" i="17" s="1"/>
  <c r="H23" i="17"/>
  <c r="G33" i="17"/>
  <c r="G30" i="17"/>
  <c r="G22" i="17"/>
  <c r="G20" i="17"/>
  <c r="G8" i="17"/>
  <c r="H11" i="17"/>
  <c r="H12" i="17"/>
  <c r="H30" i="17"/>
  <c r="H26" i="17"/>
  <c r="G28" i="17" l="1"/>
  <c r="G41" i="17" s="1"/>
  <c r="I6" i="17"/>
  <c r="J6" i="17" s="1"/>
  <c r="I22" i="17"/>
  <c r="J22" i="17" s="1"/>
  <c r="I12" i="17"/>
  <c r="J12" i="17" s="1"/>
  <c r="I18" i="17"/>
  <c r="J18" i="17" s="1"/>
  <c r="I17" i="17"/>
  <c r="J17" i="17" s="1"/>
  <c r="I33" i="17"/>
  <c r="J33" i="17" s="1"/>
  <c r="D37" i="15" s="1"/>
  <c r="E37" i="15" s="1"/>
  <c r="I38" i="17"/>
  <c r="J38" i="17" s="1"/>
  <c r="I7" i="17"/>
  <c r="J7" i="17" s="1"/>
  <c r="I16" i="17"/>
  <c r="J16" i="17" s="1"/>
  <c r="D20" i="15" s="1"/>
  <c r="I8" i="17"/>
  <c r="J8" i="17" s="1"/>
  <c r="I30" i="17"/>
  <c r="J30" i="17" s="1"/>
  <c r="D34" i="15" s="1"/>
  <c r="I11" i="17"/>
  <c r="J11" i="17" s="1"/>
  <c r="I9" i="17"/>
  <c r="J9" i="17" s="1"/>
  <c r="D13" i="15" s="1"/>
  <c r="I23" i="17"/>
  <c r="J23" i="17" s="1"/>
  <c r="I29" i="17"/>
  <c r="I19" i="17"/>
  <c r="J19" i="17" s="1"/>
  <c r="D23" i="15" s="1"/>
  <c r="J5" i="17"/>
  <c r="I34" i="17"/>
  <c r="J34" i="17" s="1"/>
  <c r="I24" i="17"/>
  <c r="J24" i="17" s="1"/>
  <c r="I15" i="17"/>
  <c r="J15" i="17" s="1"/>
  <c r="D19" i="15" s="1"/>
  <c r="I26" i="17"/>
  <c r="J26" i="17" s="1"/>
  <c r="D30" i="15" s="1"/>
  <c r="I39" i="17"/>
  <c r="J39" i="17" s="1"/>
  <c r="D43" i="15" s="1"/>
  <c r="E43" i="15" s="1"/>
  <c r="I20" i="17"/>
  <c r="J20" i="17" s="1"/>
  <c r="I13" i="17"/>
  <c r="J13" i="17" s="1"/>
  <c r="D17" i="15" s="1"/>
  <c r="I27" i="17"/>
  <c r="J27" i="17" s="1"/>
  <c r="D31" i="15" s="1"/>
  <c r="I21" i="17"/>
  <c r="J21" i="17" s="1"/>
  <c r="I10" i="17"/>
  <c r="J10" i="17" s="1"/>
  <c r="D14" i="15" s="1"/>
  <c r="I32" i="17"/>
  <c r="J32" i="17" s="1"/>
  <c r="D36" i="15" s="1"/>
  <c r="E36" i="15" s="1"/>
  <c r="I14" i="17"/>
  <c r="J14" i="17" s="1"/>
  <c r="D18" i="15" s="1"/>
  <c r="I40" i="17"/>
  <c r="J40" i="17" s="1"/>
  <c r="D44" i="15" s="1"/>
  <c r="E44" i="15" s="1"/>
  <c r="H4" i="17"/>
  <c r="H31" i="17" s="1"/>
  <c r="J29" i="17" l="1"/>
  <c r="D33" i="15" s="1"/>
  <c r="E33" i="15" s="1"/>
  <c r="AC36" i="15"/>
  <c r="Y36" i="15"/>
  <c r="AC43" i="15"/>
  <c r="Y43" i="15"/>
  <c r="AC44" i="15"/>
  <c r="Y44" i="15"/>
  <c r="Y37" i="15"/>
  <c r="AC37" i="15"/>
  <c r="G43" i="15"/>
  <c r="F43" i="15"/>
  <c r="G37" i="15"/>
  <c r="F37" i="15"/>
  <c r="G44" i="15"/>
  <c r="F44" i="15"/>
  <c r="G36" i="15"/>
  <c r="F36" i="15"/>
  <c r="D15" i="15"/>
  <c r="E15" i="15" s="1"/>
  <c r="D11" i="15"/>
  <c r="E11" i="15" s="1"/>
  <c r="D22" i="15"/>
  <c r="E22" i="15" s="1"/>
  <c r="D24" i="15"/>
  <c r="E24" i="15" s="1"/>
  <c r="D28" i="15"/>
  <c r="E28" i="15" s="1"/>
  <c r="D42" i="15"/>
  <c r="E42" i="15" s="1"/>
  <c r="D16" i="15"/>
  <c r="E16" i="15" s="1"/>
  <c r="D25" i="15"/>
  <c r="E25" i="15" s="1"/>
  <c r="D38" i="15"/>
  <c r="E38" i="15" s="1"/>
  <c r="D27" i="15"/>
  <c r="E27" i="15" s="1"/>
  <c r="D26" i="15"/>
  <c r="E26" i="15" s="1"/>
  <c r="D9" i="15"/>
  <c r="E9" i="15" s="1"/>
  <c r="D21" i="15"/>
  <c r="E21" i="15" s="1"/>
  <c r="D10" i="15"/>
  <c r="E10" i="15" s="1"/>
  <c r="D12" i="15"/>
  <c r="E12" i="15" s="1"/>
  <c r="E13" i="15"/>
  <c r="E34" i="15"/>
  <c r="E18" i="15"/>
  <c r="E31" i="15"/>
  <c r="E19" i="15"/>
  <c r="E23" i="15"/>
  <c r="E14" i="15"/>
  <c r="E17" i="15"/>
  <c r="E20" i="15"/>
  <c r="E30" i="15"/>
  <c r="I4" i="17"/>
  <c r="J4" i="17" s="1"/>
  <c r="D8" i="15" s="1"/>
  <c r="AC19" i="15" l="1"/>
  <c r="Y19" i="15"/>
  <c r="AC13" i="15"/>
  <c r="Y13" i="15"/>
  <c r="AC38" i="15"/>
  <c r="Y38" i="15"/>
  <c r="Y17" i="15"/>
  <c r="AC17" i="15"/>
  <c r="AC31" i="15"/>
  <c r="Y31" i="15"/>
  <c r="Y33" i="15"/>
  <c r="AC33" i="15"/>
  <c r="Y9" i="15"/>
  <c r="AC9" i="15"/>
  <c r="Y25" i="15"/>
  <c r="AC25" i="15"/>
  <c r="Y24" i="15"/>
  <c r="AC24" i="15"/>
  <c r="AC14" i="15"/>
  <c r="Y14" i="15"/>
  <c r="AC12" i="15"/>
  <c r="Y12" i="15"/>
  <c r="AC16" i="15"/>
  <c r="Y16" i="15"/>
  <c r="AC22" i="15"/>
  <c r="Y22" i="15"/>
  <c r="AC18" i="15"/>
  <c r="Y18" i="15"/>
  <c r="AC26" i="15"/>
  <c r="Y26" i="15"/>
  <c r="AC30" i="15"/>
  <c r="Y30" i="15"/>
  <c r="AC23" i="15"/>
  <c r="Y23" i="15"/>
  <c r="AC34" i="15"/>
  <c r="Y34" i="15"/>
  <c r="AC10" i="15"/>
  <c r="Y10" i="15"/>
  <c r="AC27" i="15"/>
  <c r="Y27" i="15"/>
  <c r="AC42" i="15"/>
  <c r="Y42" i="15"/>
  <c r="AC11" i="15"/>
  <c r="Y11" i="15"/>
  <c r="AC20" i="15"/>
  <c r="Y20" i="15"/>
  <c r="Y21" i="15"/>
  <c r="AC21" i="15"/>
  <c r="AC28" i="15"/>
  <c r="Y28" i="15"/>
  <c r="AC15" i="15"/>
  <c r="Y15" i="15"/>
  <c r="G31" i="15"/>
  <c r="F31" i="15"/>
  <c r="G33" i="15"/>
  <c r="F33" i="15"/>
  <c r="G9" i="15"/>
  <c r="F9" i="15"/>
  <c r="G25" i="15"/>
  <c r="F25" i="15"/>
  <c r="G24" i="15"/>
  <c r="F24" i="15"/>
  <c r="F14" i="15"/>
  <c r="G14" i="15"/>
  <c r="F18" i="15"/>
  <c r="G18" i="15"/>
  <c r="F26" i="15"/>
  <c r="G26" i="15"/>
  <c r="G16" i="15"/>
  <c r="F16" i="15"/>
  <c r="F22" i="15"/>
  <c r="G22" i="15"/>
  <c r="G17" i="15"/>
  <c r="F17" i="15"/>
  <c r="F30" i="15"/>
  <c r="G30" i="15"/>
  <c r="F10" i="15"/>
  <c r="G10" i="15"/>
  <c r="F42" i="15"/>
  <c r="G42" i="15"/>
  <c r="G11" i="15"/>
  <c r="F11" i="15"/>
  <c r="G12" i="15"/>
  <c r="F12" i="15"/>
  <c r="G23" i="15"/>
  <c r="F23" i="15"/>
  <c r="F34" i="15"/>
  <c r="G34" i="15"/>
  <c r="G27" i="15"/>
  <c r="F27" i="15"/>
  <c r="F20" i="15"/>
  <c r="G20" i="15"/>
  <c r="G19" i="15"/>
  <c r="F19" i="15"/>
  <c r="F13" i="15"/>
  <c r="G13" i="15"/>
  <c r="G21" i="15"/>
  <c r="F21" i="15"/>
  <c r="F38" i="15"/>
  <c r="G38" i="15"/>
  <c r="G28" i="15"/>
  <c r="F28" i="15"/>
  <c r="G15" i="15"/>
  <c r="F15" i="15"/>
  <c r="E8" i="15"/>
  <c r="G8" i="15" l="1"/>
  <c r="F8" i="15"/>
  <c r="Y8" i="15"/>
  <c r="AC8" i="15"/>
  <c r="Q45" i="15"/>
  <c r="I25" i="17" l="1"/>
  <c r="J25" i="17" s="1"/>
  <c r="D29" i="15" s="1"/>
  <c r="E29" i="15" l="1"/>
  <c r="I28" i="17"/>
  <c r="J28" i="17" s="1"/>
  <c r="D32" i="15" s="1"/>
  <c r="AC29" i="15" l="1"/>
  <c r="Y29" i="15"/>
  <c r="G29" i="15"/>
  <c r="F29" i="15"/>
  <c r="E32" i="15"/>
  <c r="H41" i="17"/>
  <c r="I31" i="17"/>
  <c r="J31" i="17" s="1"/>
  <c r="D35" i="15" s="1"/>
  <c r="D45" i="15" s="1"/>
  <c r="R10" i="23" s="1"/>
  <c r="AC32" i="15" l="1"/>
  <c r="Y32" i="15"/>
  <c r="G32" i="15"/>
  <c r="F32" i="15"/>
  <c r="I41" i="17"/>
  <c r="J41" i="17"/>
  <c r="E35" i="15"/>
  <c r="H8" i="15" l="1" a="1"/>
  <c r="H18" i="15" s="1"/>
  <c r="I18" i="15" s="1"/>
  <c r="AC35" i="15"/>
  <c r="Y35" i="15"/>
  <c r="E45" i="15"/>
  <c r="N18" i="23" s="1"/>
  <c r="G35" i="15"/>
  <c r="F35" i="15"/>
  <c r="G45" i="15" l="1"/>
  <c r="F45" i="15"/>
  <c r="H41" i="15"/>
  <c r="I41" i="15" s="1"/>
  <c r="H29" i="15"/>
  <c r="I29" i="15" s="1"/>
  <c r="H15" i="15"/>
  <c r="I15" i="15" s="1"/>
  <c r="H26" i="15"/>
  <c r="I26" i="15" s="1"/>
  <c r="H22" i="15"/>
  <c r="I22" i="15" s="1"/>
  <c r="H10" i="15"/>
  <c r="I10" i="15" s="1"/>
  <c r="H36" i="15"/>
  <c r="I36" i="15" s="1"/>
  <c r="H33" i="15"/>
  <c r="I33" i="15" s="1"/>
  <c r="H24" i="15"/>
  <c r="I24" i="15" s="1"/>
  <c r="H21" i="15"/>
  <c r="I21" i="15" s="1"/>
  <c r="H39" i="15"/>
  <c r="I39" i="15" s="1"/>
  <c r="H44" i="15"/>
  <c r="I44" i="15" s="1"/>
  <c r="H32" i="15"/>
  <c r="I32" i="15" s="1"/>
  <c r="H20" i="15"/>
  <c r="I20" i="15" s="1"/>
  <c r="H17" i="15"/>
  <c r="I17" i="15" s="1"/>
  <c r="H31" i="15"/>
  <c r="I31" i="15" s="1"/>
  <c r="H43" i="15"/>
  <c r="I43" i="15" s="1"/>
  <c r="H11" i="15"/>
  <c r="I11" i="15" s="1"/>
  <c r="H12" i="15"/>
  <c r="I12" i="15" s="1"/>
  <c r="H9" i="15"/>
  <c r="I9" i="15" s="1"/>
  <c r="H19" i="15"/>
  <c r="I19" i="15" s="1"/>
  <c r="H27" i="15"/>
  <c r="I27" i="15" s="1"/>
  <c r="H30" i="15"/>
  <c r="I30" i="15" s="1"/>
  <c r="H34" i="15"/>
  <c r="I34" i="15" s="1"/>
  <c r="H14" i="15"/>
  <c r="I14" i="15" s="1"/>
  <c r="H40" i="15"/>
  <c r="I40" i="15" s="1"/>
  <c r="H37" i="15"/>
  <c r="I37" i="15" s="1"/>
  <c r="H8" i="15"/>
  <c r="H28" i="15"/>
  <c r="I28" i="15" s="1"/>
  <c r="H25" i="15"/>
  <c r="I25" i="15" s="1"/>
  <c r="H16" i="15"/>
  <c r="I16" i="15" s="1"/>
  <c r="H13" i="15"/>
  <c r="I13" i="15" s="1"/>
  <c r="H23" i="15"/>
  <c r="I23" i="15" s="1"/>
  <c r="H35" i="15"/>
  <c r="I35" i="15" s="1"/>
  <c r="H38" i="15"/>
  <c r="I38" i="15" s="1"/>
  <c r="H42" i="15"/>
  <c r="I42" i="15" s="1"/>
  <c r="F26" i="14"/>
  <c r="G26" i="14" l="1"/>
  <c r="AA18" i="23"/>
  <c r="H26" i="14"/>
  <c r="AD18" i="23"/>
  <c r="I8" i="15"/>
  <c r="H45" i="15"/>
  <c r="R25" i="23" s="1"/>
  <c r="J8" i="15" l="1" a="1"/>
  <c r="I45" i="15"/>
  <c r="R30" i="23" s="1"/>
  <c r="AC45" i="15"/>
  <c r="Y45" i="15"/>
  <c r="J26" i="14" l="1"/>
  <c r="D18" i="23"/>
  <c r="I26" i="14"/>
  <c r="G18" i="23"/>
  <c r="J27" i="15"/>
  <c r="J33" i="15"/>
  <c r="J19" i="15"/>
  <c r="J31" i="15"/>
  <c r="J39" i="15"/>
  <c r="J10" i="15"/>
  <c r="J20" i="15"/>
  <c r="J16" i="15"/>
  <c r="J21" i="15"/>
  <c r="J11" i="15"/>
  <c r="J17" i="15"/>
  <c r="J22" i="15"/>
  <c r="J18" i="15"/>
  <c r="J23" i="15"/>
  <c r="J29" i="15"/>
  <c r="J38" i="15"/>
  <c r="J15" i="15"/>
  <c r="J28" i="15"/>
  <c r="J43" i="15"/>
  <c r="J24" i="15"/>
  <c r="J12" i="15"/>
  <c r="J26" i="15"/>
  <c r="J36" i="15"/>
  <c r="J9" i="15"/>
  <c r="J8" i="15"/>
  <c r="J30" i="15"/>
  <c r="J40" i="15"/>
  <c r="J25" i="15"/>
  <c r="J44" i="15"/>
  <c r="J42" i="15"/>
  <c r="J13" i="15"/>
  <c r="J41" i="15"/>
  <c r="J34" i="15"/>
  <c r="J35" i="15"/>
  <c r="J14" i="15"/>
  <c r="J32" i="15"/>
  <c r="J37" i="15"/>
  <c r="M25" i="15" l="1"/>
  <c r="Z25" i="15"/>
  <c r="AA25" i="15" s="1"/>
  <c r="L25" i="15"/>
  <c r="O25" i="15" s="1"/>
  <c r="AD25" i="15"/>
  <c r="AE25" i="15" s="1"/>
  <c r="K25" i="15"/>
  <c r="N25" i="15" s="1"/>
  <c r="M35" i="15"/>
  <c r="Z35" i="15"/>
  <c r="AA35" i="15" s="1"/>
  <c r="K35" i="15"/>
  <c r="N35" i="15" s="1"/>
  <c r="AD35" i="15"/>
  <c r="AE35" i="15" s="1"/>
  <c r="L35" i="15"/>
  <c r="O35" i="15" s="1"/>
  <c r="M42" i="15"/>
  <c r="AD42" i="15"/>
  <c r="AE42" i="15" s="1"/>
  <c r="L42" i="15"/>
  <c r="O42" i="15" s="1"/>
  <c r="Z42" i="15"/>
  <c r="AA42" i="15" s="1"/>
  <c r="K42" i="15"/>
  <c r="N42" i="15" s="1"/>
  <c r="M30" i="15"/>
  <c r="K30" i="15"/>
  <c r="N30" i="15" s="1"/>
  <c r="Z30" i="15"/>
  <c r="AA30" i="15" s="1"/>
  <c r="AD30" i="15"/>
  <c r="AE30" i="15" s="1"/>
  <c r="L30" i="15"/>
  <c r="O30" i="15" s="1"/>
  <c r="M26" i="15"/>
  <c r="AD26" i="15"/>
  <c r="AE26" i="15" s="1"/>
  <c r="L26" i="15"/>
  <c r="O26" i="15" s="1"/>
  <c r="K26" i="15"/>
  <c r="N26" i="15" s="1"/>
  <c r="Z26" i="15"/>
  <c r="AA26" i="15" s="1"/>
  <c r="M28" i="15"/>
  <c r="Z28" i="15"/>
  <c r="AA28" i="15" s="1"/>
  <c r="L28" i="15"/>
  <c r="O28" i="15" s="1"/>
  <c r="K28" i="15"/>
  <c r="N28" i="15" s="1"/>
  <c r="AD28" i="15"/>
  <c r="AE28" i="15" s="1"/>
  <c r="M23" i="15"/>
  <c r="Z23" i="15"/>
  <c r="AA23" i="15" s="1"/>
  <c r="L23" i="15"/>
  <c r="O23" i="15" s="1"/>
  <c r="AD23" i="15"/>
  <c r="AE23" i="15" s="1"/>
  <c r="K23" i="15"/>
  <c r="N23" i="15" s="1"/>
  <c r="M11" i="15"/>
  <c r="Z11" i="15"/>
  <c r="AA11" i="15" s="1"/>
  <c r="L11" i="15"/>
  <c r="O11" i="15" s="1"/>
  <c r="AD11" i="15"/>
  <c r="AE11" i="15" s="1"/>
  <c r="K11" i="15"/>
  <c r="N11" i="15" s="1"/>
  <c r="M10" i="15"/>
  <c r="K10" i="15"/>
  <c r="N10" i="15" s="1"/>
  <c r="L10" i="15"/>
  <c r="O10" i="15" s="1"/>
  <c r="Z10" i="15"/>
  <c r="AA10" i="15" s="1"/>
  <c r="AD10" i="15"/>
  <c r="AE10" i="15" s="1"/>
  <c r="M33" i="15"/>
  <c r="K33" i="15"/>
  <c r="N33" i="15" s="1"/>
  <c r="AD33" i="15"/>
  <c r="AE33" i="15" s="1"/>
  <c r="Z33" i="15"/>
  <c r="AA33" i="15" s="1"/>
  <c r="L33" i="15"/>
  <c r="O33" i="15" s="1"/>
  <c r="M32" i="15"/>
  <c r="Z32" i="15"/>
  <c r="AA32" i="15" s="1"/>
  <c r="L32" i="15"/>
  <c r="O32" i="15" s="1"/>
  <c r="K32" i="15"/>
  <c r="N32" i="15" s="1"/>
  <c r="AD32" i="15"/>
  <c r="AE32" i="15" s="1"/>
  <c r="M41" i="15"/>
  <c r="Z41" i="15"/>
  <c r="AA41" i="15" s="1"/>
  <c r="L41" i="15"/>
  <c r="O41" i="15" s="1"/>
  <c r="AD41" i="15"/>
  <c r="AE41" i="15" s="1"/>
  <c r="K41" i="15"/>
  <c r="N41" i="15" s="1"/>
  <c r="M9" i="15"/>
  <c r="L9" i="15"/>
  <c r="O9" i="15" s="1"/>
  <c r="AD9" i="15"/>
  <c r="AE9" i="15" s="1"/>
  <c r="Z9" i="15"/>
  <c r="AA9" i="15" s="1"/>
  <c r="K9" i="15"/>
  <c r="N9" i="15" s="1"/>
  <c r="M24" i="15"/>
  <c r="K24" i="15"/>
  <c r="N24" i="15" s="1"/>
  <c r="L24" i="15"/>
  <c r="O24" i="15" s="1"/>
  <c r="AD24" i="15"/>
  <c r="AE24" i="15" s="1"/>
  <c r="Z24" i="15"/>
  <c r="AA24" i="15" s="1"/>
  <c r="M38" i="15"/>
  <c r="K38" i="15"/>
  <c r="N38" i="15" s="1"/>
  <c r="Z38" i="15"/>
  <c r="AA38" i="15" s="1"/>
  <c r="AD38" i="15"/>
  <c r="AE38" i="15" s="1"/>
  <c r="L38" i="15"/>
  <c r="O38" i="15" s="1"/>
  <c r="M22" i="15"/>
  <c r="AD22" i="15"/>
  <c r="AE22" i="15" s="1"/>
  <c r="Z22" i="15"/>
  <c r="AA22" i="15" s="1"/>
  <c r="L22" i="15"/>
  <c r="O22" i="15" s="1"/>
  <c r="K22" i="15"/>
  <c r="N22" i="15" s="1"/>
  <c r="M16" i="15"/>
  <c r="K16" i="15"/>
  <c r="N16" i="15" s="1"/>
  <c r="AD16" i="15"/>
  <c r="AE16" i="15" s="1"/>
  <c r="Z16" i="15"/>
  <c r="AA16" i="15" s="1"/>
  <c r="L16" i="15"/>
  <c r="O16" i="15" s="1"/>
  <c r="M31" i="15"/>
  <c r="L31" i="15"/>
  <c r="O31" i="15" s="1"/>
  <c r="AD31" i="15"/>
  <c r="AE31" i="15" s="1"/>
  <c r="Z31" i="15"/>
  <c r="AA31" i="15" s="1"/>
  <c r="K31" i="15"/>
  <c r="N31" i="15" s="1"/>
  <c r="M14" i="15"/>
  <c r="AD14" i="15"/>
  <c r="AE14" i="15" s="1"/>
  <c r="L14" i="15"/>
  <c r="O14" i="15" s="1"/>
  <c r="K14" i="15"/>
  <c r="N14" i="15" s="1"/>
  <c r="Z14" i="15"/>
  <c r="AA14" i="15" s="1"/>
  <c r="M13" i="15"/>
  <c r="Z13" i="15"/>
  <c r="AA13" i="15" s="1"/>
  <c r="L13" i="15"/>
  <c r="O13" i="15" s="1"/>
  <c r="AD13" i="15"/>
  <c r="AE13" i="15" s="1"/>
  <c r="K13" i="15"/>
  <c r="N13" i="15" s="1"/>
  <c r="M40" i="15"/>
  <c r="Z40" i="15"/>
  <c r="AA40" i="15" s="1"/>
  <c r="L40" i="15"/>
  <c r="O40" i="15" s="1"/>
  <c r="AD40" i="15"/>
  <c r="AE40" i="15" s="1"/>
  <c r="K40" i="15"/>
  <c r="N40" i="15" s="1"/>
  <c r="M36" i="15"/>
  <c r="Z36" i="15"/>
  <c r="AA36" i="15" s="1"/>
  <c r="L36" i="15"/>
  <c r="O36" i="15" s="1"/>
  <c r="AD36" i="15"/>
  <c r="AE36" i="15" s="1"/>
  <c r="K36" i="15"/>
  <c r="N36" i="15" s="1"/>
  <c r="M43" i="15"/>
  <c r="Z43" i="15"/>
  <c r="AA43" i="15" s="1"/>
  <c r="K43" i="15"/>
  <c r="N43" i="15" s="1"/>
  <c r="AD43" i="15"/>
  <c r="AE43" i="15" s="1"/>
  <c r="L43" i="15"/>
  <c r="O43" i="15" s="1"/>
  <c r="M29" i="15"/>
  <c r="L29" i="15"/>
  <c r="O29" i="15" s="1"/>
  <c r="Z29" i="15"/>
  <c r="AA29" i="15" s="1"/>
  <c r="AD29" i="15"/>
  <c r="AE29" i="15" s="1"/>
  <c r="K29" i="15"/>
  <c r="N29" i="15" s="1"/>
  <c r="M17" i="15"/>
  <c r="Z17" i="15"/>
  <c r="AA17" i="15" s="1"/>
  <c r="L17" i="15"/>
  <c r="O17" i="15" s="1"/>
  <c r="AD17" i="15"/>
  <c r="AE17" i="15" s="1"/>
  <c r="K17" i="15"/>
  <c r="N17" i="15" s="1"/>
  <c r="M20" i="15"/>
  <c r="Z20" i="15"/>
  <c r="AA20" i="15" s="1"/>
  <c r="L20" i="15"/>
  <c r="O20" i="15" s="1"/>
  <c r="K20" i="15"/>
  <c r="N20" i="15" s="1"/>
  <c r="AD20" i="15"/>
  <c r="AE20" i="15" s="1"/>
  <c r="M19" i="15"/>
  <c r="K19" i="15"/>
  <c r="N19" i="15" s="1"/>
  <c r="AD19" i="15"/>
  <c r="AE19" i="15" s="1"/>
  <c r="Z19" i="15"/>
  <c r="AA19" i="15" s="1"/>
  <c r="L19" i="15"/>
  <c r="O19" i="15" s="1"/>
  <c r="M37" i="15"/>
  <c r="Z37" i="15"/>
  <c r="AA37" i="15" s="1"/>
  <c r="L37" i="15"/>
  <c r="O37" i="15" s="1"/>
  <c r="AD37" i="15"/>
  <c r="AE37" i="15" s="1"/>
  <c r="K37" i="15"/>
  <c r="N37" i="15" s="1"/>
  <c r="M34" i="15"/>
  <c r="Z34" i="15"/>
  <c r="AA34" i="15" s="1"/>
  <c r="L34" i="15"/>
  <c r="O34" i="15" s="1"/>
  <c r="AD34" i="15"/>
  <c r="AE34" i="15" s="1"/>
  <c r="K34" i="15"/>
  <c r="N34" i="15" s="1"/>
  <c r="M44" i="15"/>
  <c r="Z44" i="15"/>
  <c r="AA44" i="15" s="1"/>
  <c r="L44" i="15"/>
  <c r="O44" i="15" s="1"/>
  <c r="K44" i="15"/>
  <c r="N44" i="15" s="1"/>
  <c r="AD44" i="15"/>
  <c r="AE44" i="15" s="1"/>
  <c r="J45" i="15"/>
  <c r="M8" i="15"/>
  <c r="AD8" i="15"/>
  <c r="AE8" i="15" s="1"/>
  <c r="L8" i="15"/>
  <c r="O8" i="15" s="1"/>
  <c r="K8" i="15"/>
  <c r="N8" i="15" s="1"/>
  <c r="Z8" i="15"/>
  <c r="AA8" i="15" s="1"/>
  <c r="M12" i="15"/>
  <c r="Z12" i="15"/>
  <c r="AA12" i="15" s="1"/>
  <c r="L12" i="15"/>
  <c r="O12" i="15" s="1"/>
  <c r="K12" i="15"/>
  <c r="N12" i="15" s="1"/>
  <c r="AD12" i="15"/>
  <c r="AE12" i="15" s="1"/>
  <c r="M15" i="15"/>
  <c r="K15" i="15"/>
  <c r="N15" i="15" s="1"/>
  <c r="AD15" i="15"/>
  <c r="AE15" i="15" s="1"/>
  <c r="Z15" i="15"/>
  <c r="AA15" i="15" s="1"/>
  <c r="L15" i="15"/>
  <c r="O15" i="15" s="1"/>
  <c r="M18" i="15"/>
  <c r="Z18" i="15"/>
  <c r="AA18" i="15" s="1"/>
  <c r="K18" i="15"/>
  <c r="N18" i="15" s="1"/>
  <c r="L18" i="15"/>
  <c r="O18" i="15" s="1"/>
  <c r="AD18" i="15"/>
  <c r="AE18" i="15" s="1"/>
  <c r="M21" i="15"/>
  <c r="K21" i="15"/>
  <c r="N21" i="15" s="1"/>
  <c r="Z21" i="15"/>
  <c r="AA21" i="15" s="1"/>
  <c r="AD21" i="15"/>
  <c r="AE21" i="15" s="1"/>
  <c r="L21" i="15"/>
  <c r="O21" i="15" s="1"/>
  <c r="M39" i="15"/>
  <c r="Z39" i="15"/>
  <c r="AA39" i="15" s="1"/>
  <c r="K39" i="15"/>
  <c r="N39" i="15" s="1"/>
  <c r="AD39" i="15"/>
  <c r="AE39" i="15" s="1"/>
  <c r="L39" i="15"/>
  <c r="O39" i="15" s="1"/>
  <c r="M27" i="15"/>
  <c r="Z27" i="15"/>
  <c r="AA27" i="15" s="1"/>
  <c r="L27" i="15"/>
  <c r="O27" i="15" s="1"/>
  <c r="AD27" i="15"/>
  <c r="AE27" i="15" s="1"/>
  <c r="K27" i="15"/>
  <c r="N27" i="15" s="1"/>
  <c r="F27" i="14" l="1"/>
  <c r="N36" i="23"/>
  <c r="Z45" i="15"/>
  <c r="M45" i="15"/>
  <c r="K45" i="15"/>
  <c r="L45" i="15"/>
  <c r="AD45" i="15"/>
  <c r="H27" i="14" l="1"/>
  <c r="AD36" i="23"/>
  <c r="G27" i="14"/>
  <c r="AA36" i="23"/>
  <c r="J27" i="14"/>
  <c r="D36" i="23"/>
  <c r="I27" i="14"/>
  <c r="G36" i="23"/>
  <c r="N45" i="15"/>
  <c r="G25" i="14" s="1"/>
  <c r="AA45" i="15"/>
  <c r="I25" i="14" s="1"/>
  <c r="O45" i="15"/>
  <c r="R45" i="15" s="1"/>
  <c r="F25" i="14"/>
  <c r="AE45" i="15"/>
  <c r="J25" i="14" s="1"/>
  <c r="H25" i="14" l="1"/>
  <c r="R43" i="23"/>
  <c r="S42" i="15" l="1"/>
  <c r="T42" i="15" s="1"/>
  <c r="S24" i="15"/>
  <c r="T24" i="15" s="1"/>
  <c r="S38" i="15"/>
  <c r="T38" i="15" s="1"/>
  <c r="S14" i="15"/>
  <c r="T14" i="15" s="1"/>
  <c r="S29" i="15"/>
  <c r="T29" i="15" s="1"/>
  <c r="S25" i="15"/>
  <c r="T25" i="15" s="1"/>
  <c r="S10" i="15"/>
  <c r="T10" i="15" s="1"/>
  <c r="S20" i="15"/>
  <c r="T20" i="15" s="1"/>
  <c r="S32" i="15"/>
  <c r="T32" i="15" s="1"/>
  <c r="S43" i="15"/>
  <c r="T43" i="15" s="1"/>
  <c r="S40" i="15"/>
  <c r="T40" i="15" s="1"/>
  <c r="S21" i="15"/>
  <c r="T21" i="15" s="1"/>
  <c r="S35" i="15"/>
  <c r="T35" i="15" s="1"/>
  <c r="S17" i="15"/>
  <c r="T17" i="15" s="1"/>
  <c r="S18" i="15"/>
  <c r="T18" i="15" s="1"/>
  <c r="S22" i="15"/>
  <c r="T22" i="15" s="1"/>
  <c r="S9" i="15"/>
  <c r="T9" i="15" s="1"/>
  <c r="S16" i="15"/>
  <c r="T16" i="15" s="1"/>
  <c r="S8" i="15"/>
  <c r="S26" i="15"/>
  <c r="T26" i="15" s="1"/>
  <c r="S15" i="15"/>
  <c r="T15" i="15" s="1"/>
  <c r="S30" i="15"/>
  <c r="T30" i="15" s="1"/>
  <c r="S44" i="15"/>
  <c r="T44" i="15" s="1"/>
  <c r="S11" i="15"/>
  <c r="T11" i="15" s="1"/>
  <c r="S37" i="15"/>
  <c r="T37" i="15" s="1"/>
  <c r="S27" i="15"/>
  <c r="T27" i="15" s="1"/>
  <c r="S23" i="15"/>
  <c r="T23" i="15" s="1"/>
  <c r="S33" i="15"/>
  <c r="T33" i="15" s="1"/>
  <c r="S19" i="15"/>
  <c r="T19" i="15" s="1"/>
  <c r="S36" i="15"/>
  <c r="T36" i="15" s="1"/>
  <c r="S12" i="15"/>
  <c r="T12" i="15" s="1"/>
  <c r="S13" i="15"/>
  <c r="T13" i="15" s="1"/>
  <c r="S31" i="15"/>
  <c r="T31" i="15" s="1"/>
  <c r="S41" i="15"/>
  <c r="T41" i="15" s="1"/>
  <c r="S28" i="15"/>
  <c r="T28" i="15" s="1"/>
  <c r="S34" i="15"/>
  <c r="T34" i="15" s="1"/>
  <c r="S39" i="15"/>
  <c r="T39" i="15" s="1"/>
  <c r="T8" i="15" l="1"/>
  <c r="S45" i="15"/>
  <c r="U8" i="15" l="1" a="1"/>
  <c r="T45" i="15"/>
  <c r="R48" i="23" l="1"/>
  <c r="U19" i="15"/>
  <c r="U35" i="15"/>
  <c r="U12" i="15"/>
  <c r="U28" i="15"/>
  <c r="U44" i="15"/>
  <c r="U21" i="15"/>
  <c r="U37" i="15"/>
  <c r="U42" i="15"/>
  <c r="U34" i="15"/>
  <c r="U23" i="15"/>
  <c r="U39" i="15"/>
  <c r="U16" i="15"/>
  <c r="U32" i="15"/>
  <c r="U9" i="15"/>
  <c r="U25" i="15"/>
  <c r="U41" i="15"/>
  <c r="U14" i="15"/>
  <c r="U22" i="15"/>
  <c r="U11" i="15"/>
  <c r="U27" i="15"/>
  <c r="U43" i="15"/>
  <c r="U20" i="15"/>
  <c r="U36" i="15"/>
  <c r="U13" i="15"/>
  <c r="U29" i="15"/>
  <c r="U10" i="15"/>
  <c r="U30" i="15"/>
  <c r="U38" i="15"/>
  <c r="U15" i="15"/>
  <c r="U31" i="15"/>
  <c r="U8" i="15"/>
  <c r="U24" i="15"/>
  <c r="U40" i="15"/>
  <c r="U17" i="15"/>
  <c r="U33" i="15"/>
  <c r="U26" i="15"/>
  <c r="U18" i="15"/>
  <c r="AH8" i="15" l="1"/>
  <c r="AM8" i="15" s="1"/>
  <c r="W8" i="15"/>
  <c r="AB8" i="15"/>
  <c r="V8" i="15"/>
  <c r="U45" i="15"/>
  <c r="AF8" i="15"/>
  <c r="AH39" i="15"/>
  <c r="AM39" i="15" s="1"/>
  <c r="V39" i="15"/>
  <c r="AI39" i="15" s="1"/>
  <c r="AB39" i="15"/>
  <c r="AK39" i="15" s="1"/>
  <c r="AF39" i="15"/>
  <c r="AL39" i="15" s="1"/>
  <c r="W39" i="15"/>
  <c r="AJ39" i="15" s="1"/>
  <c r="AH12" i="15"/>
  <c r="AM12" i="15" s="1"/>
  <c r="AF12" i="15"/>
  <c r="AL12" i="15" s="1"/>
  <c r="V12" i="15"/>
  <c r="AI12" i="15" s="1"/>
  <c r="W12" i="15"/>
  <c r="AJ12" i="15" s="1"/>
  <c r="AB12" i="15"/>
  <c r="AK12" i="15" s="1"/>
  <c r="AH26" i="15"/>
  <c r="AM26" i="15" s="1"/>
  <c r="AB26" i="15"/>
  <c r="AK26" i="15" s="1"/>
  <c r="V26" i="15"/>
  <c r="AI26" i="15" s="1"/>
  <c r="W26" i="15"/>
  <c r="AJ26" i="15" s="1"/>
  <c r="AF26" i="15"/>
  <c r="AL26" i="15" s="1"/>
  <c r="AH38" i="15"/>
  <c r="AM38" i="15" s="1"/>
  <c r="AB38" i="15"/>
  <c r="AK38" i="15" s="1"/>
  <c r="V38" i="15"/>
  <c r="AI38" i="15" s="1"/>
  <c r="W38" i="15"/>
  <c r="AJ38" i="15" s="1"/>
  <c r="AF38" i="15"/>
  <c r="AL38" i="15" s="1"/>
  <c r="AH13" i="15"/>
  <c r="AM13" i="15" s="1"/>
  <c r="W13" i="15"/>
  <c r="AJ13" i="15" s="1"/>
  <c r="V13" i="15"/>
  <c r="AI13" i="15" s="1"/>
  <c r="AF13" i="15"/>
  <c r="AL13" i="15" s="1"/>
  <c r="AB13" i="15"/>
  <c r="AK13" i="15" s="1"/>
  <c r="AH41" i="15"/>
  <c r="AM41" i="15" s="1"/>
  <c r="AF41" i="15"/>
  <c r="AL41" i="15" s="1"/>
  <c r="W41" i="15"/>
  <c r="AJ41" i="15" s="1"/>
  <c r="AB41" i="15"/>
  <c r="AK41" i="15" s="1"/>
  <c r="V41" i="15"/>
  <c r="AI41" i="15" s="1"/>
  <c r="AH42" i="15"/>
  <c r="AM42" i="15" s="1"/>
  <c r="AB42" i="15"/>
  <c r="AK42" i="15" s="1"/>
  <c r="V42" i="15"/>
  <c r="AI42" i="15" s="1"/>
  <c r="AF42" i="15"/>
  <c r="AL42" i="15" s="1"/>
  <c r="W42" i="15"/>
  <c r="AJ42" i="15" s="1"/>
  <c r="AH36" i="15"/>
  <c r="AM36" i="15" s="1"/>
  <c r="W36" i="15"/>
  <c r="AJ36" i="15" s="1"/>
  <c r="AB36" i="15"/>
  <c r="AK36" i="15" s="1"/>
  <c r="V36" i="15"/>
  <c r="AI36" i="15" s="1"/>
  <c r="AF36" i="15"/>
  <c r="AL36" i="15" s="1"/>
  <c r="AH17" i="15"/>
  <c r="AM17" i="15" s="1"/>
  <c r="AF17" i="15"/>
  <c r="AL17" i="15" s="1"/>
  <c r="W17" i="15"/>
  <c r="AJ17" i="15" s="1"/>
  <c r="V17" i="15"/>
  <c r="AI17" i="15" s="1"/>
  <c r="AB17" i="15"/>
  <c r="AK17" i="15" s="1"/>
  <c r="AH24" i="15"/>
  <c r="AM24" i="15" s="1"/>
  <c r="AF24" i="15"/>
  <c r="AL24" i="15" s="1"/>
  <c r="W24" i="15"/>
  <c r="AJ24" i="15" s="1"/>
  <c r="AB24" i="15"/>
  <c r="AK24" i="15" s="1"/>
  <c r="V24" i="15"/>
  <c r="AI24" i="15" s="1"/>
  <c r="AH27" i="15"/>
  <c r="AM27" i="15" s="1"/>
  <c r="AB27" i="15"/>
  <c r="AK27" i="15" s="1"/>
  <c r="AF27" i="15"/>
  <c r="AL27" i="15" s="1"/>
  <c r="V27" i="15"/>
  <c r="AI27" i="15" s="1"/>
  <c r="W27" i="15"/>
  <c r="AJ27" i="15" s="1"/>
  <c r="AH16" i="15"/>
  <c r="AM16" i="15" s="1"/>
  <c r="AF16" i="15"/>
  <c r="AL16" i="15" s="1"/>
  <c r="AB16" i="15"/>
  <c r="AK16" i="15" s="1"/>
  <c r="W16" i="15"/>
  <c r="AJ16" i="15" s="1"/>
  <c r="V16" i="15"/>
  <c r="AI16" i="15" s="1"/>
  <c r="AH28" i="15"/>
  <c r="AM28" i="15" s="1"/>
  <c r="AF28" i="15"/>
  <c r="AL28" i="15" s="1"/>
  <c r="W28" i="15"/>
  <c r="AJ28" i="15" s="1"/>
  <c r="AB28" i="15"/>
  <c r="AK28" i="15" s="1"/>
  <c r="V28" i="15"/>
  <c r="AI28" i="15" s="1"/>
  <c r="AH33" i="15"/>
  <c r="AM33" i="15" s="1"/>
  <c r="AF33" i="15"/>
  <c r="AL33" i="15" s="1"/>
  <c r="W33" i="15"/>
  <c r="AJ33" i="15" s="1"/>
  <c r="AB33" i="15"/>
  <c r="AK33" i="15" s="1"/>
  <c r="V33" i="15"/>
  <c r="AI33" i="15" s="1"/>
  <c r="AH30" i="15"/>
  <c r="AM30" i="15" s="1"/>
  <c r="AB30" i="15"/>
  <c r="AK30" i="15" s="1"/>
  <c r="V30" i="15"/>
  <c r="AI30" i="15" s="1"/>
  <c r="AF30" i="15"/>
  <c r="AL30" i="15" s="1"/>
  <c r="W30" i="15"/>
  <c r="AJ30" i="15" s="1"/>
  <c r="AH11" i="15"/>
  <c r="AM11" i="15" s="1"/>
  <c r="AF11" i="15"/>
  <c r="AL11" i="15" s="1"/>
  <c r="W11" i="15"/>
  <c r="AJ11" i="15" s="1"/>
  <c r="AB11" i="15"/>
  <c r="AK11" i="15" s="1"/>
  <c r="V11" i="15"/>
  <c r="AI11" i="15" s="1"/>
  <c r="AH25" i="15"/>
  <c r="AM25" i="15" s="1"/>
  <c r="AF25" i="15"/>
  <c r="AL25" i="15" s="1"/>
  <c r="W25" i="15"/>
  <c r="AJ25" i="15" s="1"/>
  <c r="V25" i="15"/>
  <c r="AI25" i="15" s="1"/>
  <c r="AB25" i="15"/>
  <c r="AK25" i="15" s="1"/>
  <c r="AH37" i="15"/>
  <c r="AM37" i="15" s="1"/>
  <c r="AF37" i="15"/>
  <c r="AL37" i="15" s="1"/>
  <c r="W37" i="15"/>
  <c r="AJ37" i="15" s="1"/>
  <c r="AB37" i="15"/>
  <c r="AK37" i="15" s="1"/>
  <c r="V37" i="15"/>
  <c r="AI37" i="15" s="1"/>
  <c r="AH31" i="15"/>
  <c r="AM31" i="15" s="1"/>
  <c r="AB31" i="15"/>
  <c r="AK31" i="15" s="1"/>
  <c r="V31" i="15"/>
  <c r="AI31" i="15" s="1"/>
  <c r="W31" i="15"/>
  <c r="AJ31" i="15" s="1"/>
  <c r="AF31" i="15"/>
  <c r="AL31" i="15" s="1"/>
  <c r="AH10" i="15"/>
  <c r="AM10" i="15" s="1"/>
  <c r="AB10" i="15"/>
  <c r="AK10" i="15" s="1"/>
  <c r="V10" i="15"/>
  <c r="AI10" i="15" s="1"/>
  <c r="W10" i="15"/>
  <c r="AJ10" i="15" s="1"/>
  <c r="AF10" i="15"/>
  <c r="AL10" i="15" s="1"/>
  <c r="AH20" i="15"/>
  <c r="AM20" i="15" s="1"/>
  <c r="W20" i="15"/>
  <c r="AJ20" i="15" s="1"/>
  <c r="AB20" i="15"/>
  <c r="AK20" i="15" s="1"/>
  <c r="AF20" i="15"/>
  <c r="AL20" i="15" s="1"/>
  <c r="V20" i="15"/>
  <c r="AI20" i="15" s="1"/>
  <c r="AH22" i="15"/>
  <c r="AM22" i="15" s="1"/>
  <c r="AB22" i="15"/>
  <c r="AK22" i="15" s="1"/>
  <c r="W22" i="15"/>
  <c r="AJ22" i="15" s="1"/>
  <c r="V22" i="15"/>
  <c r="AI22" i="15" s="1"/>
  <c r="AF22" i="15"/>
  <c r="AL22" i="15" s="1"/>
  <c r="AH9" i="15"/>
  <c r="AM9" i="15" s="1"/>
  <c r="AB9" i="15"/>
  <c r="AK9" i="15" s="1"/>
  <c r="W9" i="15"/>
  <c r="AJ9" i="15" s="1"/>
  <c r="V9" i="15"/>
  <c r="AI9" i="15" s="1"/>
  <c r="AF9" i="15"/>
  <c r="AL9" i="15" s="1"/>
  <c r="AH23" i="15"/>
  <c r="AM23" i="15" s="1"/>
  <c r="AB23" i="15"/>
  <c r="AK23" i="15" s="1"/>
  <c r="V23" i="15"/>
  <c r="AI23" i="15" s="1"/>
  <c r="W23" i="15"/>
  <c r="AJ23" i="15" s="1"/>
  <c r="AF23" i="15"/>
  <c r="AL23" i="15" s="1"/>
  <c r="AH21" i="15"/>
  <c r="AM21" i="15" s="1"/>
  <c r="AF21" i="15"/>
  <c r="AL21" i="15" s="1"/>
  <c r="V21" i="15"/>
  <c r="AI21" i="15" s="1"/>
  <c r="W21" i="15"/>
  <c r="AJ21" i="15" s="1"/>
  <c r="AB21" i="15"/>
  <c r="AK21" i="15" s="1"/>
  <c r="AH35" i="15"/>
  <c r="AM35" i="15" s="1"/>
  <c r="V35" i="15"/>
  <c r="AI35" i="15" s="1"/>
  <c r="AB35" i="15"/>
  <c r="AK35" i="15" s="1"/>
  <c r="AF35" i="15"/>
  <c r="AL35" i="15" s="1"/>
  <c r="W35" i="15"/>
  <c r="AJ35" i="15" s="1"/>
  <c r="AH18" i="15"/>
  <c r="AM18" i="15" s="1"/>
  <c r="AB18" i="15"/>
  <c r="AK18" i="15" s="1"/>
  <c r="V18" i="15"/>
  <c r="AI18" i="15" s="1"/>
  <c r="W18" i="15"/>
  <c r="AJ18" i="15" s="1"/>
  <c r="AF18" i="15"/>
  <c r="AL18" i="15" s="1"/>
  <c r="AH40" i="15"/>
  <c r="AM40" i="15" s="1"/>
  <c r="AF40" i="15"/>
  <c r="AL40" i="15" s="1"/>
  <c r="W40" i="15"/>
  <c r="AJ40" i="15" s="1"/>
  <c r="V40" i="15"/>
  <c r="AI40" i="15" s="1"/>
  <c r="AB40" i="15"/>
  <c r="AK40" i="15" s="1"/>
  <c r="AH15" i="15"/>
  <c r="AM15" i="15" s="1"/>
  <c r="AB15" i="15"/>
  <c r="AK15" i="15" s="1"/>
  <c r="V15" i="15"/>
  <c r="AI15" i="15" s="1"/>
  <c r="AF15" i="15"/>
  <c r="AL15" i="15" s="1"/>
  <c r="W15" i="15"/>
  <c r="AJ15" i="15" s="1"/>
  <c r="AH29" i="15"/>
  <c r="AM29" i="15" s="1"/>
  <c r="W29" i="15"/>
  <c r="AJ29" i="15" s="1"/>
  <c r="V29" i="15"/>
  <c r="AI29" i="15" s="1"/>
  <c r="AF29" i="15"/>
  <c r="AL29" i="15" s="1"/>
  <c r="AB29" i="15"/>
  <c r="AK29" i="15" s="1"/>
  <c r="AH43" i="15"/>
  <c r="AM43" i="15" s="1"/>
  <c r="V43" i="15"/>
  <c r="AI43" i="15" s="1"/>
  <c r="AF43" i="15"/>
  <c r="AL43" i="15" s="1"/>
  <c r="W43" i="15"/>
  <c r="AJ43" i="15" s="1"/>
  <c r="AB43" i="15"/>
  <c r="AK43" i="15" s="1"/>
  <c r="AH14" i="15"/>
  <c r="AM14" i="15" s="1"/>
  <c r="AB14" i="15"/>
  <c r="AK14" i="15" s="1"/>
  <c r="V14" i="15"/>
  <c r="AI14" i="15" s="1"/>
  <c r="AF14" i="15"/>
  <c r="AL14" i="15" s="1"/>
  <c r="W14" i="15"/>
  <c r="AJ14" i="15" s="1"/>
  <c r="AH32" i="15"/>
  <c r="AM32" i="15" s="1"/>
  <c r="AF32" i="15"/>
  <c r="AL32" i="15" s="1"/>
  <c r="W32" i="15"/>
  <c r="AJ32" i="15" s="1"/>
  <c r="AB32" i="15"/>
  <c r="AK32" i="15" s="1"/>
  <c r="V32" i="15"/>
  <c r="AI32" i="15" s="1"/>
  <c r="AH34" i="15"/>
  <c r="AM34" i="15" s="1"/>
  <c r="AB34" i="15"/>
  <c r="AK34" i="15" s="1"/>
  <c r="V34" i="15"/>
  <c r="AI34" i="15" s="1"/>
  <c r="AF34" i="15"/>
  <c r="AL34" i="15" s="1"/>
  <c r="W34" i="15"/>
  <c r="AJ34" i="15" s="1"/>
  <c r="AH44" i="15"/>
  <c r="AM44" i="15" s="1"/>
  <c r="AF44" i="15"/>
  <c r="AL44" i="15" s="1"/>
  <c r="W44" i="15"/>
  <c r="AJ44" i="15" s="1"/>
  <c r="AB44" i="15"/>
  <c r="AK44" i="15" s="1"/>
  <c r="V44" i="15"/>
  <c r="AI44" i="15" s="1"/>
  <c r="AH19" i="15"/>
  <c r="AM19" i="15" s="1"/>
  <c r="V19" i="15"/>
  <c r="AI19" i="15" s="1"/>
  <c r="AB19" i="15"/>
  <c r="AK19" i="15" s="1"/>
  <c r="AF19" i="15"/>
  <c r="AL19" i="15" s="1"/>
  <c r="W19" i="15"/>
  <c r="AJ19" i="15" s="1"/>
  <c r="AM45" i="15" l="1"/>
  <c r="N54" i="23"/>
  <c r="U47" i="15"/>
  <c r="AN34" i="15"/>
  <c r="AN19" i="15"/>
  <c r="AN29" i="15"/>
  <c r="AN35" i="15"/>
  <c r="AN22" i="15"/>
  <c r="AN37" i="15"/>
  <c r="AN33" i="15"/>
  <c r="AN24" i="15"/>
  <c r="AN41" i="15"/>
  <c r="AN12" i="15"/>
  <c r="AI8" i="15"/>
  <c r="AI45" i="15" s="1"/>
  <c r="V45" i="15"/>
  <c r="AN32" i="15"/>
  <c r="AN15" i="15"/>
  <c r="AN21" i="15"/>
  <c r="AN20" i="15"/>
  <c r="AN25" i="15"/>
  <c r="AN28" i="15"/>
  <c r="AN17" i="15"/>
  <c r="AN13" i="15"/>
  <c r="AN39" i="15"/>
  <c r="AK8" i="15"/>
  <c r="AK45" i="15" s="1"/>
  <c r="AB45" i="15"/>
  <c r="AN14" i="15"/>
  <c r="AN40" i="15"/>
  <c r="AN23" i="15"/>
  <c r="AN10" i="15"/>
  <c r="AN11" i="15"/>
  <c r="AN16" i="15"/>
  <c r="AN36" i="15"/>
  <c r="AN38" i="15"/>
  <c r="AL8" i="15"/>
  <c r="AL45" i="15" s="1"/>
  <c r="AF45" i="15"/>
  <c r="AJ8" i="15"/>
  <c r="AJ45" i="15" s="1"/>
  <c r="W45" i="15"/>
  <c r="AN44" i="15"/>
  <c r="AN43" i="15"/>
  <c r="AN18" i="15"/>
  <c r="AN9" i="15"/>
  <c r="AN31" i="15"/>
  <c r="AN30" i="15"/>
  <c r="AN27" i="15"/>
  <c r="AN42" i="15"/>
  <c r="AN26" i="15"/>
  <c r="F28" i="14"/>
  <c r="F29" i="14" s="1"/>
  <c r="AH45" i="15"/>
  <c r="AN8" i="15"/>
  <c r="E14" i="24" l="1"/>
  <c r="E11" i="24"/>
  <c r="N24" i="24" s="1"/>
  <c r="O24" i="24" s="1"/>
  <c r="E15" i="24"/>
  <c r="N20" i="24" s="1"/>
  <c r="O20" i="24" s="1"/>
  <c r="AD63" i="23"/>
  <c r="E31" i="14"/>
  <c r="H28" i="14"/>
  <c r="H29" i="14" s="1"/>
  <c r="AD54" i="23"/>
  <c r="N63" i="23"/>
  <c r="R63" i="23" s="1"/>
  <c r="D63" i="23"/>
  <c r="G28" i="14"/>
  <c r="G29" i="14" s="1"/>
  <c r="AA54" i="23"/>
  <c r="I28" i="14"/>
  <c r="I29" i="14" s="1"/>
  <c r="G54" i="23"/>
  <c r="AA63" i="23"/>
  <c r="G63" i="23"/>
  <c r="J28" i="14"/>
  <c r="J29" i="14" s="1"/>
  <c r="D54" i="23"/>
  <c r="AV44" i="15"/>
  <c r="I107" i="14" s="1"/>
  <c r="AV36" i="15"/>
  <c r="I99" i="14" s="1"/>
  <c r="AV28" i="15"/>
  <c r="I91" i="14" s="1"/>
  <c r="AV20" i="15"/>
  <c r="I83" i="14" s="1"/>
  <c r="AV12" i="15"/>
  <c r="I75" i="14" s="1"/>
  <c r="AS42" i="15"/>
  <c r="F105" i="14" s="1"/>
  <c r="AR37" i="15"/>
  <c r="E100" i="14" s="1"/>
  <c r="AT31" i="15"/>
  <c r="G94" i="14" s="1"/>
  <c r="AS26" i="15"/>
  <c r="F89" i="14" s="1"/>
  <c r="AR21" i="15"/>
  <c r="E84" i="14" s="1"/>
  <c r="AT15" i="15"/>
  <c r="G78" i="14" s="1"/>
  <c r="AS10" i="15"/>
  <c r="F73" i="14" s="1"/>
  <c r="AQ37" i="15"/>
  <c r="C100" i="14" s="1"/>
  <c r="AQ21" i="15"/>
  <c r="C84" i="14" s="1"/>
  <c r="AW43" i="15"/>
  <c r="J106" i="14" s="1"/>
  <c r="AW35" i="15"/>
  <c r="J98" i="14" s="1"/>
  <c r="AW27" i="15"/>
  <c r="J90" i="14" s="1"/>
  <c r="AW19" i="15"/>
  <c r="J82" i="14" s="1"/>
  <c r="AW11" i="15"/>
  <c r="J74" i="14" s="1"/>
  <c r="AR42" i="15"/>
  <c r="E105" i="14" s="1"/>
  <c r="AT36" i="15"/>
  <c r="G99" i="14" s="1"/>
  <c r="AS31" i="15"/>
  <c r="F94" i="14" s="1"/>
  <c r="AR26" i="15"/>
  <c r="E89" i="14" s="1"/>
  <c r="AT20" i="15"/>
  <c r="G83" i="14" s="1"/>
  <c r="AS15" i="15"/>
  <c r="F78" i="14" s="1"/>
  <c r="AR10" i="15"/>
  <c r="E73" i="14" s="1"/>
  <c r="AQ36" i="15"/>
  <c r="C99" i="14" s="1"/>
  <c r="AQ20" i="15"/>
  <c r="C83" i="14" s="1"/>
  <c r="AV41" i="15"/>
  <c r="I104" i="14" s="1"/>
  <c r="AV33" i="15"/>
  <c r="I96" i="14" s="1"/>
  <c r="AV25" i="15"/>
  <c r="I88" i="14" s="1"/>
  <c r="AV17" i="15"/>
  <c r="I80" i="14" s="1"/>
  <c r="AV9" i="15"/>
  <c r="I72" i="14" s="1"/>
  <c r="AS40" i="15"/>
  <c r="F103" i="14" s="1"/>
  <c r="AR35" i="15"/>
  <c r="E98" i="14" s="1"/>
  <c r="AT29" i="15"/>
  <c r="G92" i="14" s="1"/>
  <c r="AS24" i="15"/>
  <c r="F87" i="14" s="1"/>
  <c r="AR19" i="15"/>
  <c r="E82" i="14" s="1"/>
  <c r="AT13" i="15"/>
  <c r="G76" i="14" s="1"/>
  <c r="AS8" i="15"/>
  <c r="AQ31" i="15"/>
  <c r="C94" i="14" s="1"/>
  <c r="AQ15" i="15"/>
  <c r="C78" i="14" s="1"/>
  <c r="AW28" i="15"/>
  <c r="J91" i="14" s="1"/>
  <c r="AT34" i="15"/>
  <c r="G97" i="14" s="1"/>
  <c r="AS13" i="15"/>
  <c r="F76" i="14" s="1"/>
  <c r="AQ34" i="15"/>
  <c r="C97" i="14" s="1"/>
  <c r="AW18" i="15"/>
  <c r="J81" i="14" s="1"/>
  <c r="AS33" i="15"/>
  <c r="F96" i="14" s="1"/>
  <c r="AR12" i="15"/>
  <c r="E75" i="14" s="1"/>
  <c r="AW14" i="15"/>
  <c r="J77" i="14" s="1"/>
  <c r="AW40" i="15"/>
  <c r="J103" i="14" s="1"/>
  <c r="AW8" i="15"/>
  <c r="AQ38" i="15"/>
  <c r="C101" i="14" s="1"/>
  <c r="AS41" i="15"/>
  <c r="F104" i="14" s="1"/>
  <c r="AV42" i="15"/>
  <c r="I105" i="14" s="1"/>
  <c r="AV34" i="15"/>
  <c r="I97" i="14" s="1"/>
  <c r="AV26" i="15"/>
  <c r="I89" i="14" s="1"/>
  <c r="AV18" i="15"/>
  <c r="I81" i="14" s="1"/>
  <c r="AV10" i="15"/>
  <c r="I73" i="14" s="1"/>
  <c r="AR41" i="15"/>
  <c r="E104" i="14" s="1"/>
  <c r="AT35" i="15"/>
  <c r="G98" i="14" s="1"/>
  <c r="AS30" i="15"/>
  <c r="F93" i="14" s="1"/>
  <c r="AR25" i="15"/>
  <c r="E88" i="14" s="1"/>
  <c r="AT19" i="15"/>
  <c r="G82" i="14" s="1"/>
  <c r="AS14" i="15"/>
  <c r="F77" i="14" s="1"/>
  <c r="AR9" i="15"/>
  <c r="E72" i="14" s="1"/>
  <c r="AQ33" i="15"/>
  <c r="C96" i="14" s="1"/>
  <c r="AQ17" i="15"/>
  <c r="C80" i="14" s="1"/>
  <c r="AW41" i="15"/>
  <c r="J104" i="14" s="1"/>
  <c r="AW33" i="15"/>
  <c r="J96" i="14" s="1"/>
  <c r="AW25" i="15"/>
  <c r="J88" i="14" s="1"/>
  <c r="AW17" i="15"/>
  <c r="J80" i="14" s="1"/>
  <c r="AW9" i="15"/>
  <c r="J72" i="14" s="1"/>
  <c r="AT40" i="15"/>
  <c r="G103" i="14" s="1"/>
  <c r="AS35" i="15"/>
  <c r="F98" i="14" s="1"/>
  <c r="AR30" i="15"/>
  <c r="E93" i="14" s="1"/>
  <c r="AT24" i="15"/>
  <c r="G87" i="14" s="1"/>
  <c r="AS19" i="15"/>
  <c r="F82" i="14" s="1"/>
  <c r="AR14" i="15"/>
  <c r="E77" i="14" s="1"/>
  <c r="AT8" i="15"/>
  <c r="AQ32" i="15"/>
  <c r="C95" i="14" s="1"/>
  <c r="AQ16" i="15"/>
  <c r="C79" i="14" s="1"/>
  <c r="AV39" i="15"/>
  <c r="I102" i="14" s="1"/>
  <c r="AV31" i="15"/>
  <c r="I94" i="14" s="1"/>
  <c r="AV23" i="15"/>
  <c r="I86" i="14" s="1"/>
  <c r="AV15" i="15"/>
  <c r="I78" i="14" s="1"/>
  <c r="AS44" i="15"/>
  <c r="F107" i="14" s="1"/>
  <c r="AR39" i="15"/>
  <c r="E102" i="14" s="1"/>
  <c r="AT33" i="15"/>
  <c r="G96" i="14" s="1"/>
  <c r="AS28" i="15"/>
  <c r="F91" i="14" s="1"/>
  <c r="AR23" i="15"/>
  <c r="E86" i="14" s="1"/>
  <c r="AT17" i="15"/>
  <c r="G80" i="14" s="1"/>
  <c r="AS12" i="15"/>
  <c r="F75" i="14" s="1"/>
  <c r="AQ43" i="15"/>
  <c r="C106" i="14" s="1"/>
  <c r="AQ27" i="15"/>
  <c r="C90" i="14" s="1"/>
  <c r="AQ11" i="15"/>
  <c r="C74" i="14" s="1"/>
  <c r="AW20" i="15"/>
  <c r="J83" i="14" s="1"/>
  <c r="AS29" i="15"/>
  <c r="F92" i="14" s="1"/>
  <c r="AR8" i="15"/>
  <c r="AW42" i="15"/>
  <c r="J105" i="14" s="1"/>
  <c r="AW10" i="15"/>
  <c r="J73" i="14" s="1"/>
  <c r="AR28" i="15"/>
  <c r="E91" i="14" s="1"/>
  <c r="AQ42" i="15"/>
  <c r="C105" i="14" s="1"/>
  <c r="AR36" i="15"/>
  <c r="E99" i="14" s="1"/>
  <c r="AW32" i="15"/>
  <c r="J95" i="14" s="1"/>
  <c r="AT42" i="15"/>
  <c r="G105" i="14" s="1"/>
  <c r="AQ18" i="15"/>
  <c r="C81" i="14" s="1"/>
  <c r="AV40" i="15"/>
  <c r="I103" i="14" s="1"/>
  <c r="AV32" i="15"/>
  <c r="I95" i="14" s="1"/>
  <c r="AV24" i="15"/>
  <c r="I87" i="14" s="1"/>
  <c r="AV16" i="15"/>
  <c r="I79" i="14" s="1"/>
  <c r="AV8" i="15"/>
  <c r="AT39" i="15"/>
  <c r="G102" i="14" s="1"/>
  <c r="AS34" i="15"/>
  <c r="F97" i="14" s="1"/>
  <c r="AR29" i="15"/>
  <c r="E92" i="14" s="1"/>
  <c r="AT23" i="15"/>
  <c r="G86" i="14" s="1"/>
  <c r="AS18" i="15"/>
  <c r="F81" i="14" s="1"/>
  <c r="AR13" i="15"/>
  <c r="E76" i="14" s="1"/>
  <c r="AQ8" i="15"/>
  <c r="C71" i="14" s="1"/>
  <c r="AQ29" i="15"/>
  <c r="C92" i="14" s="1"/>
  <c r="AQ13" i="15"/>
  <c r="C76" i="14" s="1"/>
  <c r="AW39" i="15"/>
  <c r="J102" i="14" s="1"/>
  <c r="AW31" i="15"/>
  <c r="J94" i="14" s="1"/>
  <c r="AW23" i="15"/>
  <c r="J86" i="14" s="1"/>
  <c r="AW15" i="15"/>
  <c r="J78" i="14" s="1"/>
  <c r="AT44" i="15"/>
  <c r="G107" i="14" s="1"/>
  <c r="AS39" i="15"/>
  <c r="F102" i="14" s="1"/>
  <c r="AR34" i="15"/>
  <c r="E97" i="14" s="1"/>
  <c r="AT28" i="15"/>
  <c r="G91" i="14" s="1"/>
  <c r="AS23" i="15"/>
  <c r="F86" i="14" s="1"/>
  <c r="AR18" i="15"/>
  <c r="E81" i="14" s="1"/>
  <c r="AT12" i="15"/>
  <c r="G75" i="14" s="1"/>
  <c r="AQ44" i="15"/>
  <c r="C107" i="14" s="1"/>
  <c r="AQ28" i="15"/>
  <c r="C91" i="14" s="1"/>
  <c r="AQ12" i="15"/>
  <c r="C75" i="14" s="1"/>
  <c r="AV37" i="15"/>
  <c r="I100" i="14" s="1"/>
  <c r="AV29" i="15"/>
  <c r="I92" i="14" s="1"/>
  <c r="AV21" i="15"/>
  <c r="I84" i="14" s="1"/>
  <c r="AV13" i="15"/>
  <c r="I76" i="14" s="1"/>
  <c r="AR43" i="15"/>
  <c r="E106" i="14" s="1"/>
  <c r="AT37" i="15"/>
  <c r="G100" i="14" s="1"/>
  <c r="AS32" i="15"/>
  <c r="F95" i="14" s="1"/>
  <c r="AR27" i="15"/>
  <c r="E90" i="14" s="1"/>
  <c r="AT21" i="15"/>
  <c r="G84" i="14" s="1"/>
  <c r="AS16" i="15"/>
  <c r="F79" i="14" s="1"/>
  <c r="AR11" i="15"/>
  <c r="E74" i="14" s="1"/>
  <c r="AQ39" i="15"/>
  <c r="C102" i="14" s="1"/>
  <c r="AQ23" i="15"/>
  <c r="C86" i="14" s="1"/>
  <c r="AW44" i="15"/>
  <c r="J107" i="14" s="1"/>
  <c r="AW12" i="15"/>
  <c r="J75" i="14" s="1"/>
  <c r="AR24" i="15"/>
  <c r="E87" i="14" s="1"/>
  <c r="AQ30" i="15"/>
  <c r="C93" i="14" s="1"/>
  <c r="AW34" i="15"/>
  <c r="J97" i="14" s="1"/>
  <c r="AR44" i="15"/>
  <c r="E107" i="14" s="1"/>
  <c r="AT22" i="15"/>
  <c r="G85" i="14" s="1"/>
  <c r="AQ26" i="15"/>
  <c r="C89" i="14" s="1"/>
  <c r="AS25" i="15"/>
  <c r="F88" i="14" s="1"/>
  <c r="AW24" i="15"/>
  <c r="J87" i="14" s="1"/>
  <c r="AS37" i="15"/>
  <c r="F100" i="14" s="1"/>
  <c r="AR16" i="15"/>
  <c r="E79" i="14" s="1"/>
  <c r="AW38" i="15"/>
  <c r="J101" i="14" s="1"/>
  <c r="AT30" i="15"/>
  <c r="G93" i="14" s="1"/>
  <c r="AS9" i="15"/>
  <c r="F72" i="14" s="1"/>
  <c r="AQ22" i="15"/>
  <c r="C85" i="14" s="1"/>
  <c r="AV38" i="15"/>
  <c r="I101" i="14" s="1"/>
  <c r="AV30" i="15"/>
  <c r="I93" i="14" s="1"/>
  <c r="AV22" i="15"/>
  <c r="I85" i="14" s="1"/>
  <c r="AV14" i="15"/>
  <c r="I77" i="14" s="1"/>
  <c r="AT43" i="15"/>
  <c r="G106" i="14" s="1"/>
  <c r="AS38" i="15"/>
  <c r="F101" i="14" s="1"/>
  <c r="AR33" i="15"/>
  <c r="E96" i="14" s="1"/>
  <c r="AT27" i="15"/>
  <c r="G90" i="14" s="1"/>
  <c r="AS22" i="15"/>
  <c r="F85" i="14" s="1"/>
  <c r="AR17" i="15"/>
  <c r="E80" i="14" s="1"/>
  <c r="AT11" i="15"/>
  <c r="G74" i="14" s="1"/>
  <c r="AQ41" i="15"/>
  <c r="C104" i="14" s="1"/>
  <c r="AQ25" i="15"/>
  <c r="C88" i="14" s="1"/>
  <c r="AQ9" i="15"/>
  <c r="C72" i="14" s="1"/>
  <c r="AW37" i="15"/>
  <c r="J100" i="14" s="1"/>
  <c r="AW29" i="15"/>
  <c r="J92" i="14" s="1"/>
  <c r="AW21" i="15"/>
  <c r="J84" i="14" s="1"/>
  <c r="AW13" i="15"/>
  <c r="J76" i="14" s="1"/>
  <c r="AS43" i="15"/>
  <c r="F106" i="14" s="1"/>
  <c r="AR38" i="15"/>
  <c r="E101" i="14" s="1"/>
  <c r="AT32" i="15"/>
  <c r="G95" i="14" s="1"/>
  <c r="AS27" i="15"/>
  <c r="F90" i="14" s="1"/>
  <c r="AR22" i="15"/>
  <c r="E85" i="14" s="1"/>
  <c r="AT16" i="15"/>
  <c r="G79" i="14" s="1"/>
  <c r="AS11" i="15"/>
  <c r="F74" i="14" s="1"/>
  <c r="AQ40" i="15"/>
  <c r="C103" i="14" s="1"/>
  <c r="AQ24" i="15"/>
  <c r="C87" i="14" s="1"/>
  <c r="AV43" i="15"/>
  <c r="I106" i="14" s="1"/>
  <c r="AV35" i="15"/>
  <c r="I98" i="14" s="1"/>
  <c r="AV27" i="15"/>
  <c r="I90" i="14" s="1"/>
  <c r="AV19" i="15"/>
  <c r="I82" i="14" s="1"/>
  <c r="AV11" i="15"/>
  <c r="I74" i="14" s="1"/>
  <c r="AT41" i="15"/>
  <c r="G104" i="14" s="1"/>
  <c r="AS36" i="15"/>
  <c r="F99" i="14" s="1"/>
  <c r="AR31" i="15"/>
  <c r="E94" i="14" s="1"/>
  <c r="AT25" i="15"/>
  <c r="G88" i="14" s="1"/>
  <c r="AS20" i="15"/>
  <c r="F83" i="14" s="1"/>
  <c r="AR15" i="15"/>
  <c r="E78" i="14" s="1"/>
  <c r="AT9" i="15"/>
  <c r="G72" i="14" s="1"/>
  <c r="AQ35" i="15"/>
  <c r="C98" i="14" s="1"/>
  <c r="AQ19" i="15"/>
  <c r="C82" i="14" s="1"/>
  <c r="AW36" i="15"/>
  <c r="J99" i="14" s="1"/>
  <c r="AR40" i="15"/>
  <c r="E103" i="14" s="1"/>
  <c r="AT18" i="15"/>
  <c r="G81" i="14" s="1"/>
  <c r="AQ14" i="15"/>
  <c r="C77" i="14" s="1"/>
  <c r="AW26" i="15"/>
  <c r="J89" i="14" s="1"/>
  <c r="AT38" i="15"/>
  <c r="G101" i="14" s="1"/>
  <c r="AS17" i="15"/>
  <c r="F80" i="14" s="1"/>
  <c r="AQ10" i="15"/>
  <c r="C73" i="14" s="1"/>
  <c r="AT14" i="15"/>
  <c r="G77" i="14" s="1"/>
  <c r="AW16" i="15"/>
  <c r="J79" i="14" s="1"/>
  <c r="AR32" i="15"/>
  <c r="E95" i="14" s="1"/>
  <c r="AT10" i="15"/>
  <c r="G73" i="14" s="1"/>
  <c r="AW30" i="15"/>
  <c r="J93" i="14" s="1"/>
  <c r="AR20" i="15"/>
  <c r="E83" i="14" s="1"/>
  <c r="AT26" i="15"/>
  <c r="G89" i="14" s="1"/>
  <c r="AW22" i="15"/>
  <c r="J85" i="14" s="1"/>
  <c r="AS21" i="15"/>
  <c r="F84" i="14" s="1"/>
  <c r="N5" i="24" l="1"/>
  <c r="O5" i="24" s="1"/>
  <c r="N26" i="24"/>
  <c r="O26" i="24" s="1"/>
  <c r="N22" i="24"/>
  <c r="O22" i="24" s="1"/>
  <c r="N10" i="24"/>
  <c r="O10" i="24" s="1"/>
  <c r="N7" i="24"/>
  <c r="O7" i="24" s="1"/>
  <c r="N12" i="24"/>
  <c r="O12" i="24" s="1"/>
  <c r="N8" i="24"/>
  <c r="O8" i="24" s="1"/>
  <c r="E13" i="24"/>
  <c r="N21" i="24" s="1"/>
  <c r="O21" i="24" s="1"/>
  <c r="N6" i="24"/>
  <c r="O6" i="24" s="1"/>
  <c r="E12" i="24"/>
  <c r="N25" i="24" s="1"/>
  <c r="N19" i="24"/>
  <c r="O19" i="24" s="1"/>
  <c r="N4" i="24"/>
  <c r="O4" i="24" s="1"/>
  <c r="I71" i="14"/>
  <c r="AV45" i="15"/>
  <c r="I108" i="14" s="1"/>
  <c r="G71" i="14"/>
  <c r="AT45" i="15"/>
  <c r="G108" i="14" s="1"/>
  <c r="J71" i="14"/>
  <c r="AW45" i="15"/>
  <c r="J108" i="14" s="1"/>
  <c r="F71" i="14"/>
  <c r="AS45" i="15"/>
  <c r="F108" i="14" s="1"/>
  <c r="AU30" i="15"/>
  <c r="H93" i="14" s="1"/>
  <c r="AU13" i="15"/>
  <c r="H76" i="14" s="1"/>
  <c r="AU37" i="15"/>
  <c r="H100" i="14" s="1"/>
  <c r="AU20" i="15"/>
  <c r="H83" i="14" s="1"/>
  <c r="AU43" i="15"/>
  <c r="H106" i="14" s="1"/>
  <c r="AU10" i="15"/>
  <c r="H73" i="14" s="1"/>
  <c r="AU15" i="15"/>
  <c r="H78" i="14" s="1"/>
  <c r="AU14" i="15"/>
  <c r="H77" i="14" s="1"/>
  <c r="AU28" i="15"/>
  <c r="H91" i="14" s="1"/>
  <c r="AU42" i="15"/>
  <c r="H105" i="14" s="1"/>
  <c r="AU26" i="15"/>
  <c r="H89" i="14" s="1"/>
  <c r="AU9" i="15"/>
  <c r="H72" i="14" s="1"/>
  <c r="AU33" i="15"/>
  <c r="H96" i="14" s="1"/>
  <c r="AU16" i="15"/>
  <c r="H79" i="14" s="1"/>
  <c r="AU35" i="15"/>
  <c r="H98" i="14" s="1"/>
  <c r="AU40" i="15"/>
  <c r="H103" i="14" s="1"/>
  <c r="AU39" i="15"/>
  <c r="H102" i="14" s="1"/>
  <c r="E71" i="14"/>
  <c r="AU19" i="15"/>
  <c r="H82" i="14" s="1"/>
  <c r="AU34" i="15"/>
  <c r="H97" i="14" s="1"/>
  <c r="AU41" i="15"/>
  <c r="H104" i="14" s="1"/>
  <c r="AU8" i="15"/>
  <c r="H71" i="14" s="1"/>
  <c r="AU22" i="15"/>
  <c r="H85" i="14" s="1"/>
  <c r="AR45" i="15"/>
  <c r="E108" i="14" s="1"/>
  <c r="AU38" i="15"/>
  <c r="H101" i="14" s="1"/>
  <c r="AU21" i="15"/>
  <c r="H84" i="14" s="1"/>
  <c r="AU23" i="15"/>
  <c r="H86" i="14" s="1"/>
  <c r="AU29" i="15"/>
  <c r="H92" i="14" s="1"/>
  <c r="AU12" i="15"/>
  <c r="H75" i="14" s="1"/>
  <c r="AU27" i="15"/>
  <c r="H90" i="14" s="1"/>
  <c r="AU32" i="15"/>
  <c r="H95" i="14" s="1"/>
  <c r="AU31" i="15"/>
  <c r="H94" i="14" s="1"/>
  <c r="AU44" i="15"/>
  <c r="H107" i="14" s="1"/>
  <c r="AU11" i="15"/>
  <c r="H74" i="14" s="1"/>
  <c r="AU17" i="15"/>
  <c r="H80" i="14" s="1"/>
  <c r="AU25" i="15"/>
  <c r="H88" i="14" s="1"/>
  <c r="AU18" i="15"/>
  <c r="H81" i="14" s="1"/>
  <c r="AU24" i="15"/>
  <c r="H87" i="14" s="1"/>
  <c r="AU36" i="15"/>
  <c r="H99" i="14" s="1"/>
  <c r="N9" i="24" l="1"/>
  <c r="O9" i="24" s="1"/>
  <c r="O13" i="24" s="1"/>
  <c r="O23" i="24"/>
  <c r="O25" i="24"/>
  <c r="O11" i="24" l="1"/>
  <c r="O14" i="24"/>
  <c r="O27" i="24"/>
  <c r="O28" i="24" s="1"/>
  <c r="O29" i="24" s="1"/>
  <c r="F34" i="14"/>
  <c r="N71" i="23"/>
  <c r="F35" i="14" l="1"/>
  <c r="F36" i="14" s="1"/>
  <c r="R71" i="23"/>
</calcChain>
</file>

<file path=xl/sharedStrings.xml><?xml version="1.0" encoding="utf-8"?>
<sst xmlns="http://schemas.openxmlformats.org/spreadsheetml/2006/main" count="979" uniqueCount="352">
  <si>
    <t>01</t>
  </si>
  <si>
    <t>鉱業</t>
  </si>
  <si>
    <t>繊維製品</t>
  </si>
  <si>
    <t>パルプ・紙・木製品</t>
  </si>
  <si>
    <t>06</t>
  </si>
  <si>
    <t>化学製品</t>
  </si>
  <si>
    <t>石油・石炭製品</t>
  </si>
  <si>
    <t>窯業・土石製品</t>
  </si>
  <si>
    <t>鉄鋼</t>
  </si>
  <si>
    <t>非鉄金属</t>
  </si>
  <si>
    <t>11</t>
  </si>
  <si>
    <t>金属製品</t>
  </si>
  <si>
    <t>電気機械</t>
  </si>
  <si>
    <t>輸送機械</t>
  </si>
  <si>
    <t>15</t>
  </si>
  <si>
    <t>16</t>
  </si>
  <si>
    <t>その他の製造工業製品</t>
  </si>
  <si>
    <t>建設</t>
  </si>
  <si>
    <t>電力・ガス・熱供給</t>
  </si>
  <si>
    <t>20</t>
  </si>
  <si>
    <t>商業</t>
  </si>
  <si>
    <t>21</t>
  </si>
  <si>
    <t>金融・保険</t>
  </si>
  <si>
    <t>22</t>
  </si>
  <si>
    <t>不動産</t>
  </si>
  <si>
    <t>25</t>
  </si>
  <si>
    <t>公務</t>
  </si>
  <si>
    <t>26</t>
  </si>
  <si>
    <t>教育・研究</t>
  </si>
  <si>
    <t>27</t>
  </si>
  <si>
    <t>28</t>
  </si>
  <si>
    <t>29</t>
  </si>
  <si>
    <t>対事業所サービス</t>
  </si>
  <si>
    <t>30</t>
  </si>
  <si>
    <t>対個人サービス</t>
  </si>
  <si>
    <t>31</t>
  </si>
  <si>
    <t>事務用品</t>
  </si>
  <si>
    <t>32</t>
  </si>
  <si>
    <t>分類不明</t>
  </si>
  <si>
    <t>自給率</t>
    <rPh sb="0" eb="3">
      <t>ジキュウリツ</t>
    </rPh>
    <phoneticPr fontId="3"/>
  </si>
  <si>
    <t>雇用者所得率</t>
    <rPh sb="5" eb="6">
      <t>リツ</t>
    </rPh>
    <phoneticPr fontId="3"/>
  </si>
  <si>
    <t>民間消費支出パターン</t>
    <rPh sb="0" eb="2">
      <t>ミンカン</t>
    </rPh>
    <rPh sb="2" eb="4">
      <t>ショウヒ</t>
    </rPh>
    <rPh sb="4" eb="6">
      <t>シシュツ</t>
    </rPh>
    <phoneticPr fontId="3"/>
  </si>
  <si>
    <t>九州</t>
    <rPh sb="0" eb="2">
      <t>キュウシュウ</t>
    </rPh>
    <phoneticPr fontId="3"/>
  </si>
  <si>
    <t>入力シートより</t>
    <rPh sb="0" eb="2">
      <t>ニュウリョク</t>
    </rPh>
    <phoneticPr fontId="3"/>
  </si>
  <si>
    <t>消費誘発額</t>
    <rPh sb="0" eb="2">
      <t>ショウヒ</t>
    </rPh>
    <rPh sb="2" eb="5">
      <t>ユウハツガク</t>
    </rPh>
    <phoneticPr fontId="3"/>
  </si>
  <si>
    <t>合計</t>
    <rPh sb="0" eb="2">
      <t>ゴウケイ</t>
    </rPh>
    <phoneticPr fontId="3"/>
  </si>
  <si>
    <t>就業係数</t>
    <rPh sb="0" eb="2">
      <t>シュウギョウ</t>
    </rPh>
    <rPh sb="2" eb="4">
      <t>ケイスウ</t>
    </rPh>
    <phoneticPr fontId="3"/>
  </si>
  <si>
    <t>雇用係数</t>
    <rPh sb="0" eb="2">
      <t>コヨウ</t>
    </rPh>
    <rPh sb="2" eb="4">
      <t>ケイスウ</t>
    </rPh>
    <phoneticPr fontId="3"/>
  </si>
  <si>
    <t>計算シート</t>
    <rPh sb="0" eb="2">
      <t>ケイサン</t>
    </rPh>
    <phoneticPr fontId="3"/>
  </si>
  <si>
    <t>熊本市</t>
    <rPh sb="0" eb="2">
      <t>クマモト</t>
    </rPh>
    <rPh sb="2" eb="3">
      <t>シ</t>
    </rPh>
    <phoneticPr fontId="3"/>
  </si>
  <si>
    <t>粗付加価値率</t>
    <rPh sb="0" eb="1">
      <t>ソ</t>
    </rPh>
    <rPh sb="1" eb="3">
      <t>フカ</t>
    </rPh>
    <rPh sb="3" eb="5">
      <t>カチ</t>
    </rPh>
    <rPh sb="5" eb="6">
      <t>リツ</t>
    </rPh>
    <phoneticPr fontId="3"/>
  </si>
  <si>
    <t>運賃マージン</t>
    <rPh sb="0" eb="2">
      <t>ウンチン</t>
    </rPh>
    <phoneticPr fontId="3"/>
  </si>
  <si>
    <t>商業マージン率</t>
    <rPh sb="0" eb="2">
      <t>ショウギョウ</t>
    </rPh>
    <rPh sb="6" eb="7">
      <t>リツ</t>
    </rPh>
    <phoneticPr fontId="3"/>
  </si>
  <si>
    <t>運賃マージン率</t>
    <rPh sb="0" eb="2">
      <t>ウンチン</t>
    </rPh>
    <rPh sb="6" eb="7">
      <t>リツ</t>
    </rPh>
    <phoneticPr fontId="3"/>
  </si>
  <si>
    <t>マージン計</t>
    <rPh sb="4" eb="5">
      <t>ケイ</t>
    </rPh>
    <phoneticPr fontId="3"/>
  </si>
  <si>
    <t>生産誘発額</t>
    <rPh sb="0" eb="2">
      <t>セイサン</t>
    </rPh>
    <rPh sb="2" eb="5">
      <t>ユウハツガク</t>
    </rPh>
    <phoneticPr fontId="3"/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</si>
  <si>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</si>
  <si>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</si>
  <si>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第１次波及効果関係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</si>
  <si>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第２次波及効果関係</t>
    <rPh sb="0" eb="1">
      <t>ダイ</t>
    </rPh>
    <rPh sb="2" eb="3">
      <t>ジ</t>
    </rPh>
    <rPh sb="3" eb="7">
      <t>ハキュウコウカ</t>
    </rPh>
    <rPh sb="7" eb="9">
      <t>カンケイ</t>
    </rPh>
    <phoneticPr fontId="3"/>
  </si>
  <si>
    <t>就業誘発者数</t>
    <rPh sb="0" eb="2">
      <t>シュウギョウ</t>
    </rPh>
    <rPh sb="2" eb="4">
      <t>ユウハツ</t>
    </rPh>
    <rPh sb="4" eb="5">
      <t>シャ</t>
    </rPh>
    <rPh sb="5" eb="6">
      <t>スウ</t>
    </rPh>
    <phoneticPr fontId="3"/>
  </si>
  <si>
    <t>うち雇用誘発者数</t>
    <rPh sb="2" eb="4">
      <t>コヨウ</t>
    </rPh>
    <rPh sb="4" eb="6">
      <t>ユウハツ</t>
    </rPh>
    <rPh sb="6" eb="7">
      <t>シャ</t>
    </rPh>
    <rPh sb="7" eb="8">
      <t>スウ</t>
    </rPh>
    <phoneticPr fontId="3"/>
  </si>
  <si>
    <t>波及効果倍率→</t>
    <rPh sb="0" eb="4">
      <t>ハキュウコウカ</t>
    </rPh>
    <rPh sb="4" eb="6">
      <t>バイリツ</t>
    </rPh>
    <phoneticPr fontId="3"/>
  </si>
  <si>
    <t>年</t>
    <rPh sb="0" eb="1">
      <t>ネン</t>
    </rPh>
    <phoneticPr fontId="3"/>
  </si>
  <si>
    <t>地域</t>
    <rPh sb="0" eb="2">
      <t>チイキ</t>
    </rPh>
    <phoneticPr fontId="3"/>
  </si>
  <si>
    <t>就業誘発者</t>
    <rPh sb="0" eb="2">
      <t>シュウギョウ</t>
    </rPh>
    <rPh sb="2" eb="4">
      <t>ユウハツ</t>
    </rPh>
    <rPh sb="4" eb="5">
      <t>シャ</t>
    </rPh>
    <phoneticPr fontId="3"/>
  </si>
  <si>
    <t>雇用誘発者</t>
    <rPh sb="0" eb="2">
      <t>コヨウ</t>
    </rPh>
    <rPh sb="2" eb="4">
      <t>ユウハツ</t>
    </rPh>
    <rPh sb="4" eb="5">
      <t>シャ</t>
    </rPh>
    <phoneticPr fontId="3"/>
  </si>
  <si>
    <t>与件データ</t>
    <rPh sb="0" eb="2">
      <t>ヨケン</t>
    </rPh>
    <phoneticPr fontId="3"/>
  </si>
  <si>
    <t xml:space="preserve">商業マージン </t>
    <rPh sb="0" eb="2">
      <t>ショウギョウ</t>
    </rPh>
    <phoneticPr fontId="3"/>
  </si>
  <si>
    <t>波及効果の倍率</t>
    <rPh sb="0" eb="4">
      <t>ハキュウコウカ</t>
    </rPh>
    <rPh sb="5" eb="7">
      <t>バイリツ</t>
    </rPh>
    <phoneticPr fontId="3"/>
  </si>
  <si>
    <t>第２次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</si>
  <si>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第２次
就業誘発者数</t>
    <rPh sb="0" eb="1">
      <t>ダイ</t>
    </rPh>
    <rPh sb="2" eb="3">
      <t>ジ</t>
    </rPh>
    <rPh sb="4" eb="6">
      <t>シュウギョウ</t>
    </rPh>
    <rPh sb="6" eb="8">
      <t>ユウハツ</t>
    </rPh>
    <rPh sb="8" eb="9">
      <t>シャ</t>
    </rPh>
    <rPh sb="9" eb="10">
      <t>カズ</t>
    </rPh>
    <phoneticPr fontId="3"/>
  </si>
  <si>
    <t>第２次
雇用誘発者数</t>
    <rPh sb="0" eb="1">
      <t>ダイ</t>
    </rPh>
    <rPh sb="2" eb="3">
      <t>ジ</t>
    </rPh>
    <rPh sb="4" eb="6">
      <t>コヨウ</t>
    </rPh>
    <rPh sb="6" eb="8">
      <t>ユウハツ</t>
    </rPh>
    <rPh sb="8" eb="9">
      <t>シャ</t>
    </rPh>
    <rPh sb="9" eb="10">
      <t>カズ</t>
    </rPh>
    <phoneticPr fontId="3"/>
  </si>
  <si>
    <t>与件データ
（購入者価格）</t>
    <rPh sb="0" eb="2">
      <t>ヨケン</t>
    </rPh>
    <rPh sb="7" eb="10">
      <t>コウニュウシャ</t>
    </rPh>
    <rPh sb="10" eb="12">
      <t>カカク</t>
    </rPh>
    <phoneticPr fontId="3"/>
  </si>
  <si>
    <t>33</t>
  </si>
  <si>
    <t>34</t>
  </si>
  <si>
    <t>消費転換係数のリスト</t>
    <rPh sb="0" eb="2">
      <t>ショウヒ</t>
    </rPh>
    <rPh sb="2" eb="4">
      <t>テンカン</t>
    </rPh>
    <rPh sb="4" eb="6">
      <t>ケイスウ</t>
    </rPh>
    <phoneticPr fontId="3"/>
  </si>
  <si>
    <t>この分析ツールを利用する前に、必ず、以下の「利用上の注意事項」をお読みください。</t>
    <rPh sb="2" eb="4">
      <t>ブンセキ</t>
    </rPh>
    <rPh sb="8" eb="10">
      <t>リヨウ</t>
    </rPh>
    <rPh sb="12" eb="13">
      <t>マエ</t>
    </rPh>
    <rPh sb="15" eb="16">
      <t>カナラ</t>
    </rPh>
    <rPh sb="18" eb="20">
      <t>イカ</t>
    </rPh>
    <rPh sb="22" eb="25">
      <t>リヨウジョウ</t>
    </rPh>
    <rPh sb="26" eb="28">
      <t>チュウイ</t>
    </rPh>
    <rPh sb="28" eb="30">
      <t>ジコウ</t>
    </rPh>
    <rPh sb="33" eb="34">
      <t>ヨ</t>
    </rPh>
    <phoneticPr fontId="3"/>
  </si>
  <si>
    <t>消費転換係数</t>
    <rPh sb="0" eb="2">
      <t>ショウヒ</t>
    </rPh>
    <rPh sb="2" eb="4">
      <t>テンカン</t>
    </rPh>
    <rPh sb="4" eb="6">
      <t>ケイスウ</t>
    </rPh>
    <phoneticPr fontId="3"/>
  </si>
  <si>
    <t>消費支出</t>
    <rPh sb="0" eb="2">
      <t>ショウヒ</t>
    </rPh>
    <rPh sb="2" eb="4">
      <t>シシュツ</t>
    </rPh>
    <phoneticPr fontId="3"/>
  </si>
  <si>
    <t>実収入</t>
    <rPh sb="0" eb="1">
      <t>ジツ</t>
    </rPh>
    <rPh sb="1" eb="3">
      <t>シュウニュウ</t>
    </rPh>
    <phoneticPr fontId="3"/>
  </si>
  <si>
    <t>倍</t>
    <rPh sb="0" eb="1">
      <t>バイ</t>
    </rPh>
    <phoneticPr fontId="3"/>
  </si>
  <si>
    <t>35</t>
  </si>
  <si>
    <t>飲食料品</t>
  </si>
  <si>
    <t>電子部品</t>
  </si>
  <si>
    <t>廃棄物処理</t>
  </si>
  <si>
    <t>情報通信</t>
  </si>
  <si>
    <t>マージン調整後
与件データ
（生産者価格）</t>
    <rPh sb="4" eb="6">
      <t>チョウセイ</t>
    </rPh>
    <rPh sb="6" eb="7">
      <t>ゴ</t>
    </rPh>
    <rPh sb="8" eb="10">
      <t>ヨケン</t>
    </rPh>
    <rPh sb="15" eb="18">
      <t>セイサンシャ</t>
    </rPh>
    <rPh sb="18" eb="20">
      <t>カカク</t>
    </rPh>
    <phoneticPr fontId="3"/>
  </si>
  <si>
    <t>上記年平均</t>
    <rPh sb="0" eb="2">
      <t>ジョウキ</t>
    </rPh>
    <rPh sb="2" eb="3">
      <t>ネン</t>
    </rPh>
    <rPh sb="3" eb="5">
      <t>ヘイキン</t>
    </rPh>
    <phoneticPr fontId="3"/>
  </si>
  <si>
    <t>第１次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</si>
  <si>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第１次
雇用者所得
誘発額</t>
    <rPh sb="0" eb="1">
      <t>ダイ</t>
    </rPh>
    <rPh sb="2" eb="3">
      <t>ジ</t>
    </rPh>
    <rPh sb="4" eb="7">
      <t>コヨウシャ</t>
    </rPh>
    <rPh sb="7" eb="9">
      <t>ショトク</t>
    </rPh>
    <rPh sb="10" eb="13">
      <t>ユウハツガク</t>
    </rPh>
    <phoneticPr fontId="3"/>
  </si>
  <si>
    <t>第２次需要額</t>
    <rPh sb="0" eb="1">
      <t>ダイ</t>
    </rPh>
    <rPh sb="2" eb="3">
      <t>ジ</t>
    </rPh>
    <rPh sb="3" eb="6">
      <t>ジュヨウガク</t>
    </rPh>
    <phoneticPr fontId="3"/>
  </si>
  <si>
    <t>第２次
粗付加価値
誘発額</t>
    <rPh sb="0" eb="1">
      <t>ダイ</t>
    </rPh>
    <rPh sb="2" eb="3">
      <t>ジ</t>
    </rPh>
    <rPh sb="4" eb="5">
      <t>ソ</t>
    </rPh>
    <rPh sb="5" eb="7">
      <t>フカ</t>
    </rPh>
    <rPh sb="7" eb="9">
      <t>カチ</t>
    </rPh>
    <rPh sb="10" eb="12">
      <t>ユウハツ</t>
    </rPh>
    <rPh sb="12" eb="13">
      <t>ガク</t>
    </rPh>
    <phoneticPr fontId="3"/>
  </si>
  <si>
    <t>はん用機械</t>
  </si>
  <si>
    <t>生産用機械</t>
  </si>
  <si>
    <t>業務用機械</t>
  </si>
  <si>
    <t>水道</t>
  </si>
  <si>
    <t>運輸・郵便</t>
  </si>
  <si>
    <t>医療・福祉</t>
  </si>
  <si>
    <t>　　　　　　　　　　　　　　型逆行列</t>
    <rPh sb="14" eb="15">
      <t>ガタ</t>
    </rPh>
    <rPh sb="15" eb="18">
      <t>ギャクギョウレツ</t>
    </rPh>
    <phoneticPr fontId="3"/>
  </si>
  <si>
    <t>うち粗付加価値
誘発額</t>
    <rPh sb="2" eb="3">
      <t>ソ</t>
    </rPh>
    <rPh sb="3" eb="5">
      <t>フカ</t>
    </rPh>
    <rPh sb="5" eb="7">
      <t>カチ</t>
    </rPh>
    <rPh sb="8" eb="10">
      <t>ユウハツ</t>
    </rPh>
    <rPh sb="10" eb="11">
      <t>ガク</t>
    </rPh>
    <phoneticPr fontId="3"/>
  </si>
  <si>
    <t>うち雇用者所得
誘発額</t>
    <rPh sb="2" eb="5">
      <t>コヨウシャ</t>
    </rPh>
    <rPh sb="5" eb="7">
      <t>ショトク</t>
    </rPh>
    <rPh sb="8" eb="10">
      <t>ユウハツ</t>
    </rPh>
    <rPh sb="10" eb="11">
      <t>ガク</t>
    </rPh>
    <phoneticPr fontId="3"/>
  </si>
  <si>
    <t>※　各数値は小数点以下を四捨五入して表示しているので、合計と一致しない場合がある。</t>
    <rPh sb="2" eb="3">
      <t>カク</t>
    </rPh>
    <rPh sb="3" eb="5">
      <t>スウチ</t>
    </rPh>
    <rPh sb="6" eb="9">
      <t>ショウスウテン</t>
    </rPh>
    <rPh sb="9" eb="11">
      <t>イカ</t>
    </rPh>
    <rPh sb="12" eb="16">
      <t>シシャゴニュウ</t>
    </rPh>
    <rPh sb="18" eb="20">
      <t>ヒョウジ</t>
    </rPh>
    <rPh sb="27" eb="29">
      <t>ゴウケイ</t>
    </rPh>
    <rPh sb="30" eb="32">
      <t>イッチ</t>
    </rPh>
    <rPh sb="35" eb="37">
      <t>バアイ</t>
    </rPh>
    <phoneticPr fontId="3"/>
  </si>
  <si>
    <t>（百万円）</t>
    <rPh sb="1" eb="2">
      <t>ヒャク</t>
    </rPh>
    <rPh sb="2" eb="4">
      <t>マンエン</t>
    </rPh>
    <phoneticPr fontId="3"/>
  </si>
  <si>
    <t>（人）</t>
    <rPh sb="1" eb="2">
      <t>ニン</t>
    </rPh>
    <phoneticPr fontId="3"/>
  </si>
  <si>
    <t>（円）</t>
    <rPh sb="1" eb="2">
      <t>エン</t>
    </rPh>
    <phoneticPr fontId="3"/>
  </si>
  <si>
    <t>　② 消費転換係数の年と地域をリストから選択</t>
    <rPh sb="3" eb="5">
      <t>ショウヒ</t>
    </rPh>
    <rPh sb="5" eb="7">
      <t>テンカン</t>
    </rPh>
    <rPh sb="7" eb="9">
      <t>ケイスウ</t>
    </rPh>
    <rPh sb="10" eb="11">
      <t>トシ</t>
    </rPh>
    <rPh sb="12" eb="14">
      <t>チイキ</t>
    </rPh>
    <rPh sb="20" eb="22">
      <t>センタク</t>
    </rPh>
    <phoneticPr fontId="3"/>
  </si>
  <si>
    <t>飼料・有機質肥料、たばこを含む</t>
    <rPh sb="0" eb="2">
      <t>シリョウ</t>
    </rPh>
    <rPh sb="3" eb="6">
      <t>ユウキシツ</t>
    </rPh>
    <rPh sb="6" eb="8">
      <t>ヒリョウ</t>
    </rPh>
    <rPh sb="13" eb="14">
      <t>フク</t>
    </rPh>
    <phoneticPr fontId="3"/>
  </si>
  <si>
    <t>染色整理、綱・網を含む</t>
    <rPh sb="0" eb="2">
      <t>センショク</t>
    </rPh>
    <rPh sb="2" eb="4">
      <t>セイリ</t>
    </rPh>
    <rPh sb="5" eb="6">
      <t>ツナ</t>
    </rPh>
    <rPh sb="7" eb="8">
      <t>アミ</t>
    </rPh>
    <rPh sb="9" eb="10">
      <t>フク</t>
    </rPh>
    <phoneticPr fontId="3"/>
  </si>
  <si>
    <t>金属製家具を含む</t>
    <rPh sb="0" eb="3">
      <t>キンゾクセイ</t>
    </rPh>
    <rPh sb="3" eb="5">
      <t>カグ</t>
    </rPh>
    <rPh sb="6" eb="7">
      <t>フク</t>
    </rPh>
    <phoneticPr fontId="3"/>
  </si>
  <si>
    <t>舗装材料を含む</t>
    <rPh sb="0" eb="2">
      <t>ホソウ</t>
    </rPh>
    <rPh sb="2" eb="3">
      <t>ザイ</t>
    </rPh>
    <rPh sb="3" eb="4">
      <t>リョウ</t>
    </rPh>
    <rPh sb="5" eb="6">
      <t>フク</t>
    </rPh>
    <phoneticPr fontId="3"/>
  </si>
  <si>
    <t>銅、アルミニウム、電線・ケーブルなど</t>
    <rPh sb="0" eb="1">
      <t>ドウ</t>
    </rPh>
    <rPh sb="9" eb="11">
      <t>デンセン</t>
    </rPh>
    <phoneticPr fontId="3"/>
  </si>
  <si>
    <t>ボイラ、タービン、原動機、運搬機械など</t>
    <rPh sb="9" eb="12">
      <t>ゲンドウキ</t>
    </rPh>
    <rPh sb="13" eb="15">
      <t>ウンパン</t>
    </rPh>
    <rPh sb="15" eb="17">
      <t>キカイ</t>
    </rPh>
    <phoneticPr fontId="3"/>
  </si>
  <si>
    <t>農業用機械、建設・鉱山機械、半導体製造装置、ロボットなど</t>
    <rPh sb="0" eb="2">
      <t>ノウギョウ</t>
    </rPh>
    <rPh sb="2" eb="3">
      <t>ヨウ</t>
    </rPh>
    <rPh sb="3" eb="5">
      <t>キカイ</t>
    </rPh>
    <rPh sb="6" eb="8">
      <t>ケンセツ</t>
    </rPh>
    <rPh sb="9" eb="11">
      <t>コウザン</t>
    </rPh>
    <rPh sb="11" eb="13">
      <t>キカイ</t>
    </rPh>
    <rPh sb="14" eb="17">
      <t>ハンドウタイ</t>
    </rPh>
    <rPh sb="17" eb="19">
      <t>セイゾウ</t>
    </rPh>
    <rPh sb="19" eb="21">
      <t>ソウチ</t>
    </rPh>
    <phoneticPr fontId="3"/>
  </si>
  <si>
    <t>事務用機械、計測機器、医療用機械器具、光学機械・レンズなど</t>
    <rPh sb="0" eb="3">
      <t>ジムヨウ</t>
    </rPh>
    <rPh sb="3" eb="5">
      <t>キカイ</t>
    </rPh>
    <rPh sb="6" eb="8">
      <t>ケイソク</t>
    </rPh>
    <rPh sb="8" eb="10">
      <t>キキ</t>
    </rPh>
    <rPh sb="11" eb="14">
      <t>イリョウヨウ</t>
    </rPh>
    <rPh sb="14" eb="16">
      <t>キカイ</t>
    </rPh>
    <rPh sb="16" eb="18">
      <t>キグ</t>
    </rPh>
    <rPh sb="19" eb="21">
      <t>コウガク</t>
    </rPh>
    <rPh sb="21" eb="23">
      <t>キカイ</t>
    </rPh>
    <phoneticPr fontId="3"/>
  </si>
  <si>
    <t>半導体素子、集積回路、液晶パネル、電子回路など</t>
    <rPh sb="0" eb="3">
      <t>ハンドウタイ</t>
    </rPh>
    <rPh sb="3" eb="5">
      <t>ソシ</t>
    </rPh>
    <rPh sb="6" eb="8">
      <t>シュウセキ</t>
    </rPh>
    <rPh sb="8" eb="10">
      <t>カイロ</t>
    </rPh>
    <rPh sb="11" eb="13">
      <t>エキショウ</t>
    </rPh>
    <rPh sb="17" eb="19">
      <t>デンシ</t>
    </rPh>
    <rPh sb="19" eb="21">
      <t>カイロ</t>
    </rPh>
    <phoneticPr fontId="3"/>
  </si>
  <si>
    <t>開閉制御装置・配電盤、民生用電気機器（電子レンジ、冷蔵庫、扇風機、掃除機、洗濯機など）、電気計測器、電気照明器具、電池など</t>
    <rPh sb="0" eb="2">
      <t>カイヘイ</t>
    </rPh>
    <rPh sb="2" eb="4">
      <t>セイギョ</t>
    </rPh>
    <rPh sb="4" eb="6">
      <t>ソウチ</t>
    </rPh>
    <rPh sb="7" eb="10">
      <t>ハイデンバン</t>
    </rPh>
    <rPh sb="11" eb="13">
      <t>ミンセイ</t>
    </rPh>
    <rPh sb="13" eb="14">
      <t>ヨウ</t>
    </rPh>
    <rPh sb="14" eb="16">
      <t>デンキ</t>
    </rPh>
    <rPh sb="16" eb="18">
      <t>キキ</t>
    </rPh>
    <rPh sb="19" eb="21">
      <t>デンシ</t>
    </rPh>
    <rPh sb="25" eb="28">
      <t>レイゾウコ</t>
    </rPh>
    <rPh sb="29" eb="32">
      <t>センプウキ</t>
    </rPh>
    <rPh sb="33" eb="36">
      <t>ソウジキ</t>
    </rPh>
    <rPh sb="37" eb="40">
      <t>センタクキ</t>
    </rPh>
    <rPh sb="44" eb="46">
      <t>デンキ</t>
    </rPh>
    <rPh sb="46" eb="49">
      <t>ケイソクキ</t>
    </rPh>
    <rPh sb="50" eb="52">
      <t>デンキ</t>
    </rPh>
    <rPh sb="52" eb="54">
      <t>ショウメイ</t>
    </rPh>
    <rPh sb="54" eb="56">
      <t>キグ</t>
    </rPh>
    <rPh sb="57" eb="59">
      <t>デンチ</t>
    </rPh>
    <phoneticPr fontId="3"/>
  </si>
  <si>
    <t>ビデオ機器・デジタルカメラ、テレビ、携帯電話、パソコンなど</t>
    <rPh sb="3" eb="5">
      <t>キキ</t>
    </rPh>
    <rPh sb="18" eb="20">
      <t>ケイタイ</t>
    </rPh>
    <rPh sb="20" eb="22">
      <t>デンワ</t>
    </rPh>
    <phoneticPr fontId="3"/>
  </si>
  <si>
    <t>乗用車、二輪自動車、船舶、鉄道車両、航空機、自転車など</t>
    <rPh sb="0" eb="3">
      <t>ジョウヨウシャ</t>
    </rPh>
    <rPh sb="4" eb="6">
      <t>ニリン</t>
    </rPh>
    <rPh sb="6" eb="9">
      <t>ジドウシャ</t>
    </rPh>
    <rPh sb="10" eb="12">
      <t>センパク</t>
    </rPh>
    <rPh sb="13" eb="15">
      <t>テツドウ</t>
    </rPh>
    <rPh sb="15" eb="17">
      <t>シャリョウ</t>
    </rPh>
    <rPh sb="18" eb="21">
      <t>コウクウキ</t>
    </rPh>
    <rPh sb="22" eb="25">
      <t>ジテンシャ</t>
    </rPh>
    <phoneticPr fontId="3"/>
  </si>
  <si>
    <t>住宅・非住宅建築、建設補修、公共事業、駐車場・ゴルフ場・遊園地の建設など</t>
    <rPh sb="0" eb="2">
      <t>ジュウタク</t>
    </rPh>
    <rPh sb="3" eb="4">
      <t>ヒ</t>
    </rPh>
    <rPh sb="4" eb="6">
      <t>ジュウタク</t>
    </rPh>
    <rPh sb="6" eb="8">
      <t>ケンチク</t>
    </rPh>
    <rPh sb="9" eb="11">
      <t>ケンセツ</t>
    </rPh>
    <rPh sb="11" eb="13">
      <t>ホシュウ</t>
    </rPh>
    <rPh sb="14" eb="16">
      <t>コウキョウ</t>
    </rPh>
    <rPh sb="16" eb="18">
      <t>ジギョウ</t>
    </rPh>
    <rPh sb="19" eb="21">
      <t>チュウシャ</t>
    </rPh>
    <rPh sb="21" eb="22">
      <t>ジョウ</t>
    </rPh>
    <rPh sb="26" eb="27">
      <t>ジョウ</t>
    </rPh>
    <rPh sb="28" eb="31">
      <t>ユウエンチ</t>
    </rPh>
    <rPh sb="32" eb="34">
      <t>ケンセツ</t>
    </rPh>
    <phoneticPr fontId="3"/>
  </si>
  <si>
    <t>原子力・火力・水力発電、都市ガスなど</t>
    <rPh sb="0" eb="3">
      <t>ゲンシリョク</t>
    </rPh>
    <rPh sb="4" eb="6">
      <t>カリョク</t>
    </rPh>
    <rPh sb="7" eb="9">
      <t>スイリョク</t>
    </rPh>
    <rPh sb="9" eb="11">
      <t>ハツデン</t>
    </rPh>
    <rPh sb="12" eb="14">
      <t>トシ</t>
    </rPh>
    <phoneticPr fontId="3"/>
  </si>
  <si>
    <t>上水道・簡易水道、工業用水、下水道など</t>
    <rPh sb="1" eb="3">
      <t>スイドウ</t>
    </rPh>
    <rPh sb="4" eb="6">
      <t>カンイ</t>
    </rPh>
    <rPh sb="6" eb="8">
      <t>スイドウ</t>
    </rPh>
    <phoneticPr fontId="3"/>
  </si>
  <si>
    <t>ごみ、産業廃棄物、し尿の収集・処理など</t>
    <rPh sb="3" eb="5">
      <t>サンギョウ</t>
    </rPh>
    <rPh sb="5" eb="8">
      <t>ハイキブツ</t>
    </rPh>
    <rPh sb="10" eb="11">
      <t>ニョウ</t>
    </rPh>
    <rPh sb="12" eb="14">
      <t>シュウシュウ</t>
    </rPh>
    <rPh sb="15" eb="17">
      <t>ショリ</t>
    </rPh>
    <phoneticPr fontId="3"/>
  </si>
  <si>
    <t>卸売業、小売業のマージン額（販売額－仕入額）
※「仕入額」は、各産業に振り分ける。</t>
    <rPh sb="0" eb="2">
      <t>オロシウリ</t>
    </rPh>
    <rPh sb="2" eb="3">
      <t>ギョウ</t>
    </rPh>
    <rPh sb="4" eb="6">
      <t>コウリ</t>
    </rPh>
    <rPh sb="6" eb="7">
      <t>ギョウ</t>
    </rPh>
    <rPh sb="12" eb="13">
      <t>ガク</t>
    </rPh>
    <rPh sb="14" eb="16">
      <t>ハンバイ</t>
    </rPh>
    <rPh sb="16" eb="17">
      <t>ガク</t>
    </rPh>
    <rPh sb="18" eb="20">
      <t>シイレ</t>
    </rPh>
    <rPh sb="20" eb="21">
      <t>ガク</t>
    </rPh>
    <rPh sb="25" eb="27">
      <t>シイ</t>
    </rPh>
    <rPh sb="27" eb="28">
      <t>ガク</t>
    </rPh>
    <rPh sb="31" eb="32">
      <t>カク</t>
    </rPh>
    <rPh sb="32" eb="34">
      <t>サンギョウ</t>
    </rPh>
    <rPh sb="35" eb="36">
      <t>フ</t>
    </rPh>
    <rPh sb="37" eb="38">
      <t>ワ</t>
    </rPh>
    <phoneticPr fontId="3"/>
  </si>
  <si>
    <t>銀行、貸金業、証券会社、生命保険、損害保険など</t>
    <rPh sb="0" eb="2">
      <t>ギンコウ</t>
    </rPh>
    <rPh sb="3" eb="5">
      <t>カシキン</t>
    </rPh>
    <rPh sb="5" eb="6">
      <t>ギョウ</t>
    </rPh>
    <rPh sb="7" eb="9">
      <t>ショウケン</t>
    </rPh>
    <rPh sb="9" eb="11">
      <t>カイシャ</t>
    </rPh>
    <rPh sb="12" eb="14">
      <t>セイメイ</t>
    </rPh>
    <rPh sb="14" eb="16">
      <t>ホケン</t>
    </rPh>
    <rPh sb="17" eb="19">
      <t>ソンガイ</t>
    </rPh>
    <rPh sb="19" eb="21">
      <t>ホケン</t>
    </rPh>
    <phoneticPr fontId="3"/>
  </si>
  <si>
    <t>不動産仲介・管理業、不動産賃貸業、貸家業など</t>
    <rPh sb="0" eb="3">
      <t>フドウサン</t>
    </rPh>
    <rPh sb="3" eb="5">
      <t>チュウカイ</t>
    </rPh>
    <rPh sb="6" eb="8">
      <t>カンリ</t>
    </rPh>
    <rPh sb="8" eb="9">
      <t>ギョウ</t>
    </rPh>
    <rPh sb="10" eb="13">
      <t>フドウサン</t>
    </rPh>
    <rPh sb="13" eb="15">
      <t>チンタイ</t>
    </rPh>
    <rPh sb="15" eb="16">
      <t>ギョウ</t>
    </rPh>
    <rPh sb="17" eb="19">
      <t>カシヤ</t>
    </rPh>
    <rPh sb="19" eb="20">
      <t>ギョウ</t>
    </rPh>
    <phoneticPr fontId="3"/>
  </si>
  <si>
    <t>固定電話・携帯電話等の通話・通信サービス、テレビ・ラジオ放送、有線放送、ソフトウェア開発、情報処理・提供サービス、インターネット附随サービス、映像・音声・文字情報制作、新聞、出版など</t>
    <rPh sb="0" eb="2">
      <t>コテイ</t>
    </rPh>
    <rPh sb="2" eb="4">
      <t>デンワ</t>
    </rPh>
    <rPh sb="5" eb="7">
      <t>ケイタイ</t>
    </rPh>
    <rPh sb="7" eb="9">
      <t>デンワ</t>
    </rPh>
    <rPh sb="9" eb="10">
      <t>トウ</t>
    </rPh>
    <rPh sb="11" eb="13">
      <t>ツウワ</t>
    </rPh>
    <rPh sb="14" eb="16">
      <t>ツウシン</t>
    </rPh>
    <rPh sb="28" eb="30">
      <t>ホウソウ</t>
    </rPh>
    <rPh sb="31" eb="33">
      <t>ユウセン</t>
    </rPh>
    <rPh sb="33" eb="35">
      <t>ホウソウ</t>
    </rPh>
    <rPh sb="42" eb="44">
      <t>カイハツ</t>
    </rPh>
    <rPh sb="45" eb="47">
      <t>ジョウホウ</t>
    </rPh>
    <rPh sb="47" eb="49">
      <t>ショリ</t>
    </rPh>
    <rPh sb="50" eb="52">
      <t>テイキョウ</t>
    </rPh>
    <rPh sb="64" eb="66">
      <t>フズイ</t>
    </rPh>
    <rPh sb="71" eb="73">
      <t>エイゾウ</t>
    </rPh>
    <rPh sb="74" eb="76">
      <t>オンセイ</t>
    </rPh>
    <rPh sb="77" eb="79">
      <t>モジ</t>
    </rPh>
    <rPh sb="79" eb="81">
      <t>ジョウホウ</t>
    </rPh>
    <rPh sb="81" eb="83">
      <t>セイサク</t>
    </rPh>
    <rPh sb="84" eb="86">
      <t>シンブン</t>
    </rPh>
    <rPh sb="87" eb="89">
      <t>シュッパン</t>
    </rPh>
    <phoneticPr fontId="3"/>
  </si>
  <si>
    <t>中央政府、地方公共団体</t>
    <rPh sb="0" eb="2">
      <t>チュウオウ</t>
    </rPh>
    <rPh sb="2" eb="4">
      <t>セイフ</t>
    </rPh>
    <rPh sb="5" eb="7">
      <t>チホウ</t>
    </rPh>
    <rPh sb="7" eb="9">
      <t>コウキョウ</t>
    </rPh>
    <rPh sb="9" eb="11">
      <t>ダンタイ</t>
    </rPh>
    <phoneticPr fontId="3"/>
  </si>
  <si>
    <t>保健所、介護サービス、国民年金・健康保険等の社会保険事務を含む</t>
    <rPh sb="0" eb="3">
      <t>ホケンジョ</t>
    </rPh>
    <rPh sb="4" eb="6">
      <t>カイゴ</t>
    </rPh>
    <rPh sb="11" eb="13">
      <t>コクミン</t>
    </rPh>
    <rPh sb="13" eb="15">
      <t>ネンキン</t>
    </rPh>
    <rPh sb="16" eb="18">
      <t>ケンコウ</t>
    </rPh>
    <rPh sb="18" eb="20">
      <t>ホケン</t>
    </rPh>
    <rPh sb="20" eb="21">
      <t>トウ</t>
    </rPh>
    <rPh sb="22" eb="24">
      <t>シャカイ</t>
    </rPh>
    <rPh sb="24" eb="26">
      <t>ホケン</t>
    </rPh>
    <rPh sb="26" eb="28">
      <t>ジム</t>
    </rPh>
    <rPh sb="29" eb="30">
      <t>フク</t>
    </rPh>
    <phoneticPr fontId="3"/>
  </si>
  <si>
    <t>農業協同組合（営利活動分は除く）、商工会議所、集会所（文化会館、婦人会館など）、宗教団体、学術団体、労働団体、政治団体など</t>
    <rPh sb="0" eb="2">
      <t>ノウギョウ</t>
    </rPh>
    <rPh sb="2" eb="4">
      <t>キョウドウ</t>
    </rPh>
    <rPh sb="4" eb="6">
      <t>クミアイ</t>
    </rPh>
    <rPh sb="7" eb="9">
      <t>エイリ</t>
    </rPh>
    <rPh sb="9" eb="11">
      <t>カツドウ</t>
    </rPh>
    <rPh sb="11" eb="12">
      <t>ブン</t>
    </rPh>
    <rPh sb="13" eb="14">
      <t>ノゾ</t>
    </rPh>
    <rPh sb="17" eb="19">
      <t>ショウコウ</t>
    </rPh>
    <rPh sb="19" eb="22">
      <t>カイギショ</t>
    </rPh>
    <rPh sb="23" eb="26">
      <t>シュウカイジョ</t>
    </rPh>
    <rPh sb="27" eb="29">
      <t>ブンカ</t>
    </rPh>
    <rPh sb="29" eb="31">
      <t>カイカン</t>
    </rPh>
    <rPh sb="32" eb="34">
      <t>フジン</t>
    </rPh>
    <rPh sb="34" eb="36">
      <t>カイカン</t>
    </rPh>
    <rPh sb="40" eb="42">
      <t>シュウキョウ</t>
    </rPh>
    <rPh sb="42" eb="44">
      <t>ダンタイ</t>
    </rPh>
    <rPh sb="45" eb="47">
      <t>ガクジュツ</t>
    </rPh>
    <rPh sb="47" eb="49">
      <t>ダンタイ</t>
    </rPh>
    <rPh sb="50" eb="52">
      <t>ロウドウ</t>
    </rPh>
    <rPh sb="52" eb="54">
      <t>ダンタイ</t>
    </rPh>
    <rPh sb="55" eb="57">
      <t>セイジ</t>
    </rPh>
    <rPh sb="57" eb="59">
      <t>ダンタイ</t>
    </rPh>
    <phoneticPr fontId="3"/>
  </si>
  <si>
    <t>物品賃貸業、広告業、自動車整備業、機械修理業、法務・財務・会計サービス、労働者派遣サービス、警備業など</t>
    <rPh sb="0" eb="2">
      <t>ブッピン</t>
    </rPh>
    <rPh sb="2" eb="5">
      <t>チンタイギョウ</t>
    </rPh>
    <rPh sb="6" eb="8">
      <t>コウコク</t>
    </rPh>
    <rPh sb="8" eb="9">
      <t>ギョウ</t>
    </rPh>
    <rPh sb="10" eb="13">
      <t>ジドウシャ</t>
    </rPh>
    <rPh sb="13" eb="15">
      <t>セイビ</t>
    </rPh>
    <rPh sb="15" eb="16">
      <t>ギョウ</t>
    </rPh>
    <rPh sb="17" eb="19">
      <t>キカイ</t>
    </rPh>
    <rPh sb="19" eb="21">
      <t>シュウリ</t>
    </rPh>
    <rPh sb="21" eb="22">
      <t>ギョウ</t>
    </rPh>
    <rPh sb="23" eb="25">
      <t>ホウム</t>
    </rPh>
    <rPh sb="26" eb="28">
      <t>ザイム</t>
    </rPh>
    <rPh sb="29" eb="31">
      <t>カイケイ</t>
    </rPh>
    <rPh sb="36" eb="39">
      <t>ロウドウシャ</t>
    </rPh>
    <rPh sb="39" eb="41">
      <t>ハケン</t>
    </rPh>
    <rPh sb="46" eb="48">
      <t>ケイビ</t>
    </rPh>
    <rPh sb="48" eb="49">
      <t>ギョウ</t>
    </rPh>
    <phoneticPr fontId="3"/>
  </si>
  <si>
    <t>説明</t>
    <rPh sb="0" eb="2">
      <t>セツメイ</t>
    </rPh>
    <phoneticPr fontId="3"/>
  </si>
  <si>
    <t>直接効果</t>
    <rPh sb="0" eb="4">
      <t>チョクセツコウカ</t>
    </rPh>
    <phoneticPr fontId="2"/>
  </si>
  <si>
    <t>間接効果</t>
    <rPh sb="0" eb="2">
      <t>カンセツ</t>
    </rPh>
    <rPh sb="2" eb="4">
      <t>コウカ</t>
    </rPh>
    <phoneticPr fontId="2"/>
  </si>
  <si>
    <t>第１次就業誘発者数</t>
    <rPh sb="0" eb="1">
      <t>ダイ</t>
    </rPh>
    <rPh sb="2" eb="3">
      <t>ジ</t>
    </rPh>
    <rPh sb="3" eb="5">
      <t>シュウギョウ</t>
    </rPh>
    <rPh sb="5" eb="7">
      <t>ユウハツ</t>
    </rPh>
    <rPh sb="7" eb="8">
      <t>シャ</t>
    </rPh>
    <rPh sb="8" eb="9">
      <t>カズ</t>
    </rPh>
    <phoneticPr fontId="3"/>
  </si>
  <si>
    <t>第１次雇用誘発者数</t>
    <rPh sb="0" eb="1">
      <t>ダイ</t>
    </rPh>
    <rPh sb="2" eb="3">
      <t>ジ</t>
    </rPh>
    <rPh sb="3" eb="5">
      <t>コヨウ</t>
    </rPh>
    <rPh sb="5" eb="7">
      <t>ユウハツ</t>
    </rPh>
    <rPh sb="7" eb="8">
      <t>シャ</t>
    </rPh>
    <rPh sb="8" eb="9">
      <t>カズ</t>
    </rPh>
    <phoneticPr fontId="3"/>
  </si>
  <si>
    <t>直接効果</t>
    <rPh sb="0" eb="2">
      <t>チョクセツ</t>
    </rPh>
    <rPh sb="2" eb="4">
      <t>コウカ</t>
    </rPh>
    <phoneticPr fontId="3"/>
  </si>
  <si>
    <t>間接効果</t>
    <rPh sb="0" eb="2">
      <t>カンセツ</t>
    </rPh>
    <rPh sb="2" eb="4">
      <t>コウカ</t>
    </rPh>
    <phoneticPr fontId="3"/>
  </si>
  <si>
    <t>計</t>
    <rPh sb="0" eb="1">
      <t>ケイ</t>
    </rPh>
    <phoneticPr fontId="3"/>
  </si>
  <si>
    <t>生産誘発額</t>
    <rPh sb="0" eb="2">
      <t>セイサン</t>
    </rPh>
    <rPh sb="2" eb="4">
      <t>ユウハツ</t>
    </rPh>
    <rPh sb="4" eb="5">
      <t>ガク</t>
    </rPh>
    <phoneticPr fontId="3"/>
  </si>
  <si>
    <t>就業誘発者数</t>
    <rPh sb="0" eb="6">
      <t>シュウギョウユウハツシャカズ</t>
    </rPh>
    <phoneticPr fontId="3"/>
  </si>
  <si>
    <t>生産誘発額の順位</t>
    <rPh sb="0" eb="2">
      <t>セイサン</t>
    </rPh>
    <rPh sb="2" eb="4">
      <t>ユウハツ</t>
    </rPh>
    <rPh sb="4" eb="5">
      <t>ガク</t>
    </rPh>
    <rPh sb="6" eb="8">
      <t>ジュンイ</t>
    </rPh>
    <phoneticPr fontId="3"/>
  </si>
  <si>
    <t>うち粗付加価値誘発額</t>
    <rPh sb="2" eb="10">
      <t>アラフカカチユウハツガク</t>
    </rPh>
    <phoneticPr fontId="3"/>
  </si>
  <si>
    <t>うち雇用者所得誘発額</t>
    <rPh sb="2" eb="10">
      <t>コヨウシャショトクユウハツガク</t>
    </rPh>
    <phoneticPr fontId="3"/>
  </si>
  <si>
    <t>（％）</t>
    <phoneticPr fontId="3"/>
  </si>
  <si>
    <t>（人）</t>
    <rPh sb="1" eb="2">
      <t>ヒト</t>
    </rPh>
    <phoneticPr fontId="3"/>
  </si>
  <si>
    <t>出力シート用</t>
    <rPh sb="0" eb="2">
      <t>シュツリョク</t>
    </rPh>
    <rPh sb="5" eb="6">
      <t>ヨウ</t>
    </rPh>
    <phoneticPr fontId="3"/>
  </si>
  <si>
    <t>順位</t>
    <rPh sb="0" eb="2">
      <t>ジュンイ</t>
    </rPh>
    <phoneticPr fontId="3"/>
  </si>
  <si>
    <t>部門名</t>
    <rPh sb="0" eb="2">
      <t>ブモン</t>
    </rPh>
    <rPh sb="2" eb="3">
      <t>メイ</t>
    </rPh>
    <phoneticPr fontId="3"/>
  </si>
  <si>
    <t>生産誘発額の累積比率</t>
    <rPh sb="0" eb="5">
      <t>セイサンユウハツガク</t>
    </rPh>
    <rPh sb="6" eb="10">
      <t>ルイセキヒリツ</t>
    </rPh>
    <phoneticPr fontId="3"/>
  </si>
  <si>
    <t>（％）</t>
  </si>
  <si>
    <t>生産誘発額の
累積比率</t>
    <rPh sb="0" eb="5">
      <t>セイサンユウハツガク</t>
    </rPh>
    <rPh sb="7" eb="9">
      <t>ルイセキ</t>
    </rPh>
    <rPh sb="9" eb="11">
      <t>ヒリツ</t>
    </rPh>
    <phoneticPr fontId="3"/>
  </si>
  <si>
    <t>粗付加価値率</t>
    <rPh sb="0" eb="1">
      <t>アラ</t>
    </rPh>
    <rPh sb="1" eb="3">
      <t>フカ</t>
    </rPh>
    <rPh sb="3" eb="5">
      <t>カチ</t>
    </rPh>
    <rPh sb="5" eb="6">
      <t>リツ</t>
    </rPh>
    <phoneticPr fontId="3"/>
  </si>
  <si>
    <t>原材料等
誘発額</t>
    <rPh sb="0" eb="3">
      <t>ゲンザイリョウ</t>
    </rPh>
    <rPh sb="3" eb="4">
      <t>トウ</t>
    </rPh>
    <rPh sb="5" eb="8">
      <t>ユウハツガク</t>
    </rPh>
    <phoneticPr fontId="3"/>
  </si>
  <si>
    <t>投入係数</t>
    <rPh sb="0" eb="2">
      <t>トウニュウ</t>
    </rPh>
    <rPh sb="2" eb="4">
      <t>ケイスウ</t>
    </rPh>
    <phoneticPr fontId="3"/>
  </si>
  <si>
    <t>マージン調整後
与件データ
（生産者価格）</t>
  </si>
  <si>
    <t>県内需要額
（原材料等）</t>
    <rPh sb="0" eb="5">
      <t>ケンナイジュヨウガク</t>
    </rPh>
    <rPh sb="7" eb="10">
      <t>ゲンザイリョウ</t>
    </rPh>
    <rPh sb="10" eb="11">
      <t>トウ</t>
    </rPh>
    <phoneticPr fontId="3"/>
  </si>
  <si>
    <t>うち原材料等誘発額</t>
    <rPh sb="2" eb="5">
      <t>ゲンザイリョウ</t>
    </rPh>
    <rPh sb="5" eb="6">
      <t>トウ</t>
    </rPh>
    <rPh sb="6" eb="8">
      <t>ユウハツ</t>
    </rPh>
    <rPh sb="8" eb="9">
      <t>ガク</t>
    </rPh>
    <phoneticPr fontId="3"/>
  </si>
  <si>
    <t>県内需要額
（原材料等）</t>
    <rPh sb="0" eb="2">
      <t>ケンナイ</t>
    </rPh>
    <rPh sb="2" eb="4">
      <t>ジュヨウ</t>
    </rPh>
    <rPh sb="4" eb="5">
      <t>ガク</t>
    </rPh>
    <rPh sb="7" eb="10">
      <t>ゲンザイリョウ</t>
    </rPh>
    <rPh sb="10" eb="11">
      <t>トウ</t>
    </rPh>
    <phoneticPr fontId="3"/>
  </si>
  <si>
    <t>うち雇用誘発者数</t>
    <rPh sb="2" eb="8">
      <t>コヨウユウハツシャスウ</t>
    </rPh>
    <phoneticPr fontId="3"/>
  </si>
  <si>
    <t>粗付加価値誘発額</t>
    <rPh sb="0" eb="8">
      <t>アラフカカチユウハツガク</t>
    </rPh>
    <phoneticPr fontId="3"/>
  </si>
  <si>
    <t>逆行列係数</t>
    <rPh sb="0" eb="5">
      <t>ギャクギョウレツケイスウ</t>
    </rPh>
    <phoneticPr fontId="3"/>
  </si>
  <si>
    <t>雇用者所得率</t>
    <rPh sb="0" eb="3">
      <t>コヨウシャ</t>
    </rPh>
    <rPh sb="3" eb="5">
      <t>ショトク</t>
    </rPh>
    <rPh sb="5" eb="6">
      <t>リツ</t>
    </rPh>
    <phoneticPr fontId="3"/>
  </si>
  <si>
    <t>経済波及効果フローチャート図</t>
    <rPh sb="0" eb="2">
      <t>ケイザイ</t>
    </rPh>
    <rPh sb="2" eb="4">
      <t>ハキュウ</t>
    </rPh>
    <rPh sb="4" eb="6">
      <t>コウカ</t>
    </rPh>
    <rPh sb="13" eb="14">
      <t>ズ</t>
    </rPh>
    <phoneticPr fontId="3"/>
  </si>
  <si>
    <t>県内需要額
=生産誘発額</t>
    <rPh sb="0" eb="2">
      <t>ケンナイ</t>
    </rPh>
    <rPh sb="2" eb="4">
      <t>ジュヨウ</t>
    </rPh>
    <rPh sb="4" eb="5">
      <t>ガク</t>
    </rPh>
    <rPh sb="7" eb="12">
      <t>セイサンユウハツガク</t>
    </rPh>
    <phoneticPr fontId="3"/>
  </si>
  <si>
    <t>生産誘発額</t>
    <rPh sb="0" eb="5">
      <t>セイサンユウハツガク</t>
    </rPh>
    <phoneticPr fontId="3"/>
  </si>
  <si>
    <t>生産誘発額
（間接効果）</t>
    <rPh sb="0" eb="2">
      <t>セイサン</t>
    </rPh>
    <rPh sb="2" eb="4">
      <t>ユウハツ</t>
    </rPh>
    <rPh sb="4" eb="5">
      <t>ガク</t>
    </rPh>
    <rPh sb="7" eb="9">
      <t>カンセツ</t>
    </rPh>
    <rPh sb="9" eb="11">
      <t>コウカ</t>
    </rPh>
    <phoneticPr fontId="3"/>
  </si>
  <si>
    <t>第１次
生産誘発額</t>
    <rPh sb="0" eb="1">
      <t>ダイ</t>
    </rPh>
    <rPh sb="2" eb="3">
      <t>ジ</t>
    </rPh>
    <rPh sb="4" eb="6">
      <t>セイサン</t>
    </rPh>
    <rPh sb="6" eb="8">
      <t>ユウハツ</t>
    </rPh>
    <rPh sb="8" eb="9">
      <t>ガク</t>
    </rPh>
    <phoneticPr fontId="3"/>
  </si>
  <si>
    <t>直接効果＋間接効果</t>
    <rPh sb="0" eb="4">
      <t>チョクセツコウカ</t>
    </rPh>
    <rPh sb="5" eb="7">
      <t>カンセツ</t>
    </rPh>
    <rPh sb="7" eb="9">
      <t>コウカ</t>
    </rPh>
    <phoneticPr fontId="3"/>
  </si>
  <si>
    <t>消費誘発額</t>
    <rPh sb="0" eb="2">
      <t>ショウヒ</t>
    </rPh>
    <rPh sb="2" eb="4">
      <t>ユウハツ</t>
    </rPh>
    <rPh sb="4" eb="5">
      <t>ガク</t>
    </rPh>
    <phoneticPr fontId="3"/>
  </si>
  <si>
    <t>県内需要額</t>
    <rPh sb="0" eb="1">
      <t>ケン</t>
    </rPh>
    <rPh sb="1" eb="2">
      <t>ナイ</t>
    </rPh>
    <rPh sb="2" eb="4">
      <t>ジュヨウ</t>
    </rPh>
    <rPh sb="4" eb="5">
      <t>ガク</t>
    </rPh>
    <phoneticPr fontId="3"/>
  </si>
  <si>
    <t>県内需要額
＝生産誘発額
（直接効果）</t>
    <rPh sb="0" eb="2">
      <t>ケンナイ</t>
    </rPh>
    <rPh sb="2" eb="4">
      <t>ジュヨウ</t>
    </rPh>
    <rPh sb="4" eb="5">
      <t>ガク</t>
    </rPh>
    <phoneticPr fontId="3"/>
  </si>
  <si>
    <t>※各数値の小数点以下を四捨五入して表示しているので、内訳の合算が合計欄の数値と一致しない場合があります。</t>
    <rPh sb="1" eb="2">
      <t>カク</t>
    </rPh>
    <rPh sb="26" eb="28">
      <t>ウチワケ</t>
    </rPh>
    <rPh sb="29" eb="31">
      <t>ガッサン</t>
    </rPh>
    <rPh sb="32" eb="34">
      <t>ゴウケイ</t>
    </rPh>
    <rPh sb="34" eb="35">
      <t>ラン</t>
    </rPh>
    <rPh sb="36" eb="38">
      <t>スウチ</t>
    </rPh>
    <phoneticPr fontId="3"/>
  </si>
  <si>
    <t>分析タイトル</t>
    <rPh sb="0" eb="2">
      <t>ブンセキ</t>
    </rPh>
    <phoneticPr fontId="3"/>
  </si>
  <si>
    <t>１．目的</t>
    <rPh sb="2" eb="4">
      <t>モクテキ</t>
    </rPh>
    <phoneticPr fontId="3"/>
  </si>
  <si>
    <t>熊本県経済波及効果分析ツール</t>
    <rPh sb="0" eb="3">
      <t>クマモトケン</t>
    </rPh>
    <rPh sb="3" eb="11">
      <t>ケイザイハキュウコウカブンセキ</t>
    </rPh>
    <phoneticPr fontId="3"/>
  </si>
  <si>
    <t>うち粗付加価値誘発額</t>
    <rPh sb="2" eb="9">
      <t>アラフカカチユウハツ</t>
    </rPh>
    <rPh sb="9" eb="10">
      <t>ガク</t>
    </rPh>
    <phoneticPr fontId="3"/>
  </si>
  <si>
    <t>うち雇用者所得誘発額</t>
    <rPh sb="2" eb="5">
      <t>コヨウシャ</t>
    </rPh>
    <rPh sb="5" eb="7">
      <t>ショトク</t>
    </rPh>
    <rPh sb="7" eb="10">
      <t>ユウハツガク</t>
    </rPh>
    <phoneticPr fontId="3"/>
  </si>
  <si>
    <t>県内需要額</t>
    <rPh sb="0" eb="2">
      <t>ケンナイ</t>
    </rPh>
    <rPh sb="2" eb="5">
      <t>ジュヨウガク</t>
    </rPh>
    <phoneticPr fontId="3"/>
  </si>
  <si>
    <t>うち雇用者所得誘発額</t>
    <rPh sb="2" eb="5">
      <t>コヨウシャ</t>
    </rPh>
    <rPh sb="5" eb="7">
      <t>ショトク</t>
    </rPh>
    <rPh sb="7" eb="9">
      <t>ユウハツ</t>
    </rPh>
    <rPh sb="9" eb="10">
      <t>ガク</t>
    </rPh>
    <phoneticPr fontId="3"/>
  </si>
  <si>
    <t>第２次雇用者所得
誘発額</t>
    <rPh sb="0" eb="1">
      <t>ダイ</t>
    </rPh>
    <rPh sb="2" eb="3">
      <t>ジ</t>
    </rPh>
    <rPh sb="3" eb="6">
      <t>コヨウシャ</t>
    </rPh>
    <rPh sb="6" eb="8">
      <t>ショトク</t>
    </rPh>
    <rPh sb="9" eb="12">
      <t>ユウハツガク</t>
    </rPh>
    <phoneticPr fontId="3"/>
  </si>
  <si>
    <t>１．</t>
    <phoneticPr fontId="3"/>
  </si>
  <si>
    <t>　産業連関分析では、理論上、以下のような様々な仮定（留意点）があるため、得られる結果はあくまでも理論上のものであり、実際の波及効果とは異なります。</t>
    <rPh sb="1" eb="7">
      <t>サンギョウレンカンブンセキ</t>
    </rPh>
    <rPh sb="10" eb="12">
      <t>リロン</t>
    </rPh>
    <rPh sb="12" eb="13">
      <t>ジョウ</t>
    </rPh>
    <rPh sb="14" eb="16">
      <t>イカ</t>
    </rPh>
    <rPh sb="20" eb="22">
      <t>サマザマ</t>
    </rPh>
    <rPh sb="23" eb="25">
      <t>カテイ</t>
    </rPh>
    <rPh sb="26" eb="29">
      <t>リュウイテン</t>
    </rPh>
    <rPh sb="36" eb="37">
      <t>エ</t>
    </rPh>
    <rPh sb="40" eb="42">
      <t>ケッカ</t>
    </rPh>
    <rPh sb="48" eb="50">
      <t>リロン</t>
    </rPh>
    <rPh sb="50" eb="51">
      <t>ジョウ</t>
    </rPh>
    <rPh sb="58" eb="60">
      <t>ジッサイ</t>
    </rPh>
    <rPh sb="61" eb="63">
      <t>ハキュウ</t>
    </rPh>
    <rPh sb="63" eb="65">
      <t>コウカ</t>
    </rPh>
    <rPh sb="67" eb="68">
      <t>コト</t>
    </rPh>
    <phoneticPr fontId="3"/>
  </si>
  <si>
    <t>２．</t>
    <phoneticPr fontId="3"/>
  </si>
  <si>
    <t>前提条件</t>
    <rPh sb="0" eb="2">
      <t>ゼンテイ</t>
    </rPh>
    <rPh sb="2" eb="4">
      <t>ジョウケン</t>
    </rPh>
    <phoneticPr fontId="3"/>
  </si>
  <si>
    <t>　 結果</t>
    <phoneticPr fontId="3"/>
  </si>
  <si>
    <t>２．分析概要</t>
    <rPh sb="2" eb="4">
      <t>ブンセキ</t>
    </rPh>
    <rPh sb="4" eb="6">
      <t>ガイヨウ</t>
    </rPh>
    <phoneticPr fontId="3"/>
  </si>
  <si>
    <t>　分析結果</t>
    <rPh sb="1" eb="3">
      <t>ブンセキ</t>
    </rPh>
    <rPh sb="3" eb="5">
      <t>ケッカ</t>
    </rPh>
    <phoneticPr fontId="3"/>
  </si>
  <si>
    <t xml:space="preserve"> 主な仮定（留意点）</t>
    <rPh sb="1" eb="2">
      <t>オモ</t>
    </rPh>
    <rPh sb="3" eb="5">
      <t>カテイ</t>
    </rPh>
    <rPh sb="6" eb="9">
      <t>リュウイテン</t>
    </rPh>
    <phoneticPr fontId="3"/>
  </si>
  <si>
    <t>　　 ①　企業の生産能力に制約（ボトルネック）はなく、全ての需要に対応できる。
　　 ②　財・サービスの生産に必要な原材料等の費用構成（投入構造）は、短期的には変化せず「一定」である。
　　 ③　各部門が使用する投入量は、その部門の生産量に比例する。
　　　　　（生産水準が２倍になれば、使用される原材料等の投入量も２倍になる。）
　　 ④　生産波及は、途中段階で中断されず、波及しつくされる。ただし、達成時期は不明。
　　　　　（新規需要の増加には全て生産増で対応し、在庫取り崩し等による波及の中断はない。）
　　 ⑤　「経済の外部性」は考慮されない。
　　　　　（公害（←「外部不経済」）がもたらす負の影響は考慮しない。）</t>
    <rPh sb="5" eb="7">
      <t>キギョウ</t>
    </rPh>
    <rPh sb="8" eb="10">
      <t>セイサン</t>
    </rPh>
    <rPh sb="10" eb="12">
      <t>ノウリョク</t>
    </rPh>
    <rPh sb="13" eb="15">
      <t>セイヤク</t>
    </rPh>
    <rPh sb="27" eb="28">
      <t>スベ</t>
    </rPh>
    <rPh sb="30" eb="32">
      <t>ジュヨウ</t>
    </rPh>
    <rPh sb="33" eb="35">
      <t>タイオウ</t>
    </rPh>
    <rPh sb="45" eb="46">
      <t>ザイ</t>
    </rPh>
    <rPh sb="52" eb="54">
      <t>セイサン</t>
    </rPh>
    <rPh sb="55" eb="57">
      <t>ヒツヨウ</t>
    </rPh>
    <rPh sb="58" eb="61">
      <t>ゲンザイリョウ</t>
    </rPh>
    <rPh sb="61" eb="62">
      <t>トウ</t>
    </rPh>
    <rPh sb="63" eb="65">
      <t>ヒヨウ</t>
    </rPh>
    <rPh sb="65" eb="67">
      <t>コウセイ</t>
    </rPh>
    <rPh sb="68" eb="70">
      <t>トウニュウ</t>
    </rPh>
    <rPh sb="70" eb="72">
      <t>コウゾウ</t>
    </rPh>
    <rPh sb="80" eb="82">
      <t>ヘンカ</t>
    </rPh>
    <rPh sb="85" eb="87">
      <t>イッテイ</t>
    </rPh>
    <rPh sb="98" eb="101">
      <t>カクブモン</t>
    </rPh>
    <rPh sb="102" eb="104">
      <t>シヨウ</t>
    </rPh>
    <rPh sb="106" eb="108">
      <t>トウニュウ</t>
    </rPh>
    <rPh sb="108" eb="109">
      <t>リョウ</t>
    </rPh>
    <rPh sb="113" eb="115">
      <t>ブモン</t>
    </rPh>
    <rPh sb="116" eb="118">
      <t>セイサン</t>
    </rPh>
    <rPh sb="118" eb="119">
      <t>リョウ</t>
    </rPh>
    <rPh sb="120" eb="122">
      <t>ヒレイ</t>
    </rPh>
    <rPh sb="132" eb="134">
      <t>セイサン</t>
    </rPh>
    <rPh sb="134" eb="136">
      <t>スイジュン</t>
    </rPh>
    <rPh sb="138" eb="139">
      <t>バイ</t>
    </rPh>
    <rPh sb="144" eb="146">
      <t>シヨウ</t>
    </rPh>
    <rPh sb="149" eb="152">
      <t>ゲンザイリョウ</t>
    </rPh>
    <rPh sb="152" eb="153">
      <t>トウ</t>
    </rPh>
    <rPh sb="154" eb="156">
      <t>トウニュウ</t>
    </rPh>
    <rPh sb="156" eb="157">
      <t>リョウ</t>
    </rPh>
    <rPh sb="159" eb="160">
      <t>バイ</t>
    </rPh>
    <rPh sb="171" eb="173">
      <t>セイサン</t>
    </rPh>
    <rPh sb="173" eb="175">
      <t>ハキュウ</t>
    </rPh>
    <rPh sb="177" eb="179">
      <t>トチュウ</t>
    </rPh>
    <rPh sb="179" eb="181">
      <t>ダンカイ</t>
    </rPh>
    <rPh sb="182" eb="184">
      <t>チュウダン</t>
    </rPh>
    <rPh sb="188" eb="190">
      <t>ハキュウ</t>
    </rPh>
    <rPh sb="201" eb="203">
      <t>タッセイ</t>
    </rPh>
    <rPh sb="203" eb="205">
      <t>ジキ</t>
    </rPh>
    <rPh sb="206" eb="208">
      <t>フメイ</t>
    </rPh>
    <rPh sb="216" eb="218">
      <t>シンキ</t>
    </rPh>
    <rPh sb="218" eb="220">
      <t>ジュヨウ</t>
    </rPh>
    <rPh sb="221" eb="223">
      <t>ゾウカ</t>
    </rPh>
    <rPh sb="225" eb="226">
      <t>スベ</t>
    </rPh>
    <rPh sb="227" eb="229">
      <t>セイサン</t>
    </rPh>
    <rPh sb="229" eb="230">
      <t>ゾウ</t>
    </rPh>
    <rPh sb="231" eb="233">
      <t>タイオウ</t>
    </rPh>
    <rPh sb="235" eb="237">
      <t>ザイコ</t>
    </rPh>
    <rPh sb="237" eb="238">
      <t>ト</t>
    </rPh>
    <rPh sb="239" eb="240">
      <t>クズ</t>
    </rPh>
    <rPh sb="241" eb="242">
      <t>トウ</t>
    </rPh>
    <rPh sb="245" eb="247">
      <t>ハキュウ</t>
    </rPh>
    <rPh sb="248" eb="250">
      <t>チュウダン</t>
    </rPh>
    <rPh sb="262" eb="264">
      <t>ケイザイ</t>
    </rPh>
    <rPh sb="265" eb="268">
      <t>ガイブセイ</t>
    </rPh>
    <rPh sb="270" eb="272">
      <t>コウリョ</t>
    </rPh>
    <rPh sb="284" eb="286">
      <t>コウガイ</t>
    </rPh>
    <rPh sb="289" eb="291">
      <t>ガイブ</t>
    </rPh>
    <rPh sb="291" eb="294">
      <t>フケイザイ</t>
    </rPh>
    <rPh sb="301" eb="302">
      <t>フ</t>
    </rPh>
    <rPh sb="303" eb="305">
      <t>エイキョウ</t>
    </rPh>
    <rPh sb="306" eb="308">
      <t>コウリョ</t>
    </rPh>
    <phoneticPr fontId="3"/>
  </si>
  <si>
    <t>　産業連関表の経済波及分析の注意点</t>
    <rPh sb="1" eb="3">
      <t>サンギョウ</t>
    </rPh>
    <rPh sb="3" eb="5">
      <t>レンカン</t>
    </rPh>
    <rPh sb="5" eb="6">
      <t>ヒョウ</t>
    </rPh>
    <rPh sb="7" eb="9">
      <t>ケイザイ</t>
    </rPh>
    <rPh sb="9" eb="11">
      <t>ハキュウ</t>
    </rPh>
    <rPh sb="11" eb="13">
      <t>ブンセキ</t>
    </rPh>
    <rPh sb="14" eb="17">
      <t>チュウイテン</t>
    </rPh>
    <phoneticPr fontId="3"/>
  </si>
  <si>
    <t>Ⓐ需要増額</t>
    <rPh sb="1" eb="3">
      <t>ジュヨウ</t>
    </rPh>
    <rPh sb="3" eb="5">
      <t>ゾウガク</t>
    </rPh>
    <phoneticPr fontId="3"/>
  </si>
  <si>
    <t>Ⓑ生産誘発額</t>
    <rPh sb="1" eb="3">
      <t>セイサン</t>
    </rPh>
    <rPh sb="3" eb="5">
      <t>ユウハツ</t>
    </rPh>
    <rPh sb="5" eb="6">
      <t>ガク</t>
    </rPh>
    <phoneticPr fontId="3"/>
  </si>
  <si>
    <r>
      <rPr>
        <b/>
        <sz val="11"/>
        <rFont val="ＭＳ Ｐゴシック"/>
        <family val="3"/>
        <charset val="128"/>
      </rPr>
      <t>経済波及効果の倍率</t>
    </r>
    <r>
      <rPr>
        <b/>
        <sz val="12"/>
        <rFont val="ＭＳ Ｐゴシック"/>
        <family val="3"/>
        <charset val="128"/>
      </rPr>
      <t xml:space="preserve">
Ⓑ÷Ⓐ</t>
    </r>
    <rPh sb="0" eb="6">
      <t>ケイザイハキュウコウカ</t>
    </rPh>
    <rPh sb="7" eb="9">
      <t>バイリツ</t>
    </rPh>
    <phoneticPr fontId="3"/>
  </si>
  <si>
    <t>農林漁業</t>
  </si>
  <si>
    <t>プラスチック・ゴム製品</t>
  </si>
  <si>
    <t>はん用機械</t>
    <rPh sb="2" eb="3">
      <t>ヨウ</t>
    </rPh>
    <phoneticPr fontId="5"/>
  </si>
  <si>
    <t>生産用機械</t>
    <rPh sb="0" eb="3">
      <t>セイサンヨウ</t>
    </rPh>
    <phoneticPr fontId="5"/>
  </si>
  <si>
    <t>業務用機械</t>
    <rPh sb="0" eb="3">
      <t>ギョウムヨウ</t>
    </rPh>
    <rPh sb="3" eb="5">
      <t>キカイ</t>
    </rPh>
    <phoneticPr fontId="5"/>
  </si>
  <si>
    <t>電気機械</t>
    <rPh sb="0" eb="2">
      <t>デンキ</t>
    </rPh>
    <rPh sb="2" eb="4">
      <t>キカイ</t>
    </rPh>
    <phoneticPr fontId="5"/>
  </si>
  <si>
    <t>情報通信機器</t>
  </si>
  <si>
    <t>39</t>
  </si>
  <si>
    <t>41</t>
  </si>
  <si>
    <t>46</t>
  </si>
  <si>
    <t>47</t>
  </si>
  <si>
    <t>水道</t>
    <rPh sb="0" eb="2">
      <t>スイドウ</t>
    </rPh>
    <phoneticPr fontId="5"/>
  </si>
  <si>
    <t>48</t>
  </si>
  <si>
    <t>51</t>
  </si>
  <si>
    <t>53</t>
  </si>
  <si>
    <t>55</t>
  </si>
  <si>
    <t>57</t>
  </si>
  <si>
    <t>運輸・郵便</t>
    <rPh sb="3" eb="5">
      <t>ユウビン</t>
    </rPh>
    <phoneticPr fontId="5"/>
  </si>
  <si>
    <t>59</t>
  </si>
  <si>
    <t>61</t>
  </si>
  <si>
    <t>63</t>
  </si>
  <si>
    <t>64</t>
  </si>
  <si>
    <t>医療・福祉</t>
    <rPh sb="3" eb="5">
      <t>フクシ</t>
    </rPh>
    <phoneticPr fontId="5"/>
  </si>
  <si>
    <t>65</t>
  </si>
  <si>
    <t>他に分類されない会員制団体</t>
  </si>
  <si>
    <t>66</t>
  </si>
  <si>
    <t>67</t>
  </si>
  <si>
    <t>68</t>
  </si>
  <si>
    <t>69</t>
  </si>
  <si>
    <t>　このツールによる分析結果は、理論上の一つの計算例であり、その結果を本県が保証するものではありません。分析する方の責任において利用してください。</t>
    <rPh sb="9" eb="11">
      <t>ブンセキ</t>
    </rPh>
    <rPh sb="11" eb="13">
      <t>ケッカ</t>
    </rPh>
    <rPh sb="15" eb="17">
      <t>リロン</t>
    </rPh>
    <rPh sb="17" eb="18">
      <t>ジョウ</t>
    </rPh>
    <rPh sb="19" eb="20">
      <t>ヒト</t>
    </rPh>
    <rPh sb="22" eb="24">
      <t>ケイサン</t>
    </rPh>
    <rPh sb="24" eb="25">
      <t>レイ</t>
    </rPh>
    <rPh sb="31" eb="33">
      <t>ケッカ</t>
    </rPh>
    <rPh sb="34" eb="35">
      <t>ホン</t>
    </rPh>
    <rPh sb="35" eb="36">
      <t>ケン</t>
    </rPh>
    <rPh sb="37" eb="39">
      <t>ホショウ</t>
    </rPh>
    <phoneticPr fontId="3"/>
  </si>
  <si>
    <t>化学肥料、有機化学工業製品、無機化学工業製品、化学繊維、医薬品など</t>
    <rPh sb="0" eb="2">
      <t>カガク</t>
    </rPh>
    <rPh sb="2" eb="4">
      <t>ヒリョウ</t>
    </rPh>
    <rPh sb="5" eb="7">
      <t>ユウキ</t>
    </rPh>
    <rPh sb="14" eb="16">
      <t>ムキ</t>
    </rPh>
    <rPh sb="16" eb="18">
      <t>カガク</t>
    </rPh>
    <rPh sb="18" eb="20">
      <t>コウギョウ</t>
    </rPh>
    <rPh sb="20" eb="22">
      <t>セイヒン</t>
    </rPh>
    <rPh sb="23" eb="25">
      <t>カガク</t>
    </rPh>
    <rPh sb="25" eb="27">
      <t>センイ</t>
    </rPh>
    <rPh sb="28" eb="31">
      <t>イヤクヒン</t>
    </rPh>
    <phoneticPr fontId="3"/>
  </si>
  <si>
    <t>プラスチック製品、タイヤ・チューブ、ゴム製・プラスチック製履物など</t>
    <rPh sb="6" eb="8">
      <t>セイヒン</t>
    </rPh>
    <rPh sb="20" eb="21">
      <t>セイ</t>
    </rPh>
    <rPh sb="28" eb="29">
      <t>セイ</t>
    </rPh>
    <rPh sb="29" eb="31">
      <t>ハキモノ</t>
    </rPh>
    <phoneticPr fontId="3"/>
  </si>
  <si>
    <t>銑鉄・粗鋼、鋼材、鋳鍛造品（鉄）など</t>
    <rPh sb="0" eb="2">
      <t>センテツ</t>
    </rPh>
    <rPh sb="3" eb="5">
      <t>ソコウ</t>
    </rPh>
    <rPh sb="6" eb="8">
      <t>コウザイ</t>
    </rPh>
    <rPh sb="9" eb="10">
      <t>イ</t>
    </rPh>
    <rPh sb="10" eb="12">
      <t>タンゾウ</t>
    </rPh>
    <rPh sb="12" eb="13">
      <t>ヒン</t>
    </rPh>
    <rPh sb="14" eb="15">
      <t>テツ</t>
    </rPh>
    <phoneticPr fontId="3"/>
  </si>
  <si>
    <t>ガス・石油機器・暖房・調理装置を含む</t>
    <rPh sb="3" eb="5">
      <t>セキユ</t>
    </rPh>
    <rPh sb="5" eb="7">
      <t>キキ</t>
    </rPh>
    <rPh sb="8" eb="9">
      <t>ダン</t>
    </rPh>
    <rPh sb="11" eb="13">
      <t>チョウリ</t>
    </rPh>
    <rPh sb="13" eb="15">
      <t>ソウチ</t>
    </rPh>
    <rPh sb="16" eb="17">
      <t>フク</t>
    </rPh>
    <phoneticPr fontId="3"/>
  </si>
  <si>
    <t>印刷・製版・製本、製革・毛皮、革製履物・手袋、かばん、がん具、運動用品、身辺細貨品（貴金属・宝石、装飾品など）、時計、楽器、筆記具・文具、畳・わら加工品、清掃用品、情報記録物、傘、眼鏡、など
再生資源回収・加工処理を含む</t>
    <rPh sb="9" eb="11">
      <t>セイカク</t>
    </rPh>
    <rPh sb="12" eb="14">
      <t>ケガワ</t>
    </rPh>
    <rPh sb="17" eb="19">
      <t>ハキモノ</t>
    </rPh>
    <rPh sb="20" eb="22">
      <t>テブクロ</t>
    </rPh>
    <rPh sb="29" eb="30">
      <t>グ</t>
    </rPh>
    <rPh sb="31" eb="33">
      <t>ウンドウ</t>
    </rPh>
    <rPh sb="33" eb="35">
      <t>ヨウヒン</t>
    </rPh>
    <rPh sb="36" eb="38">
      <t>シンペン</t>
    </rPh>
    <rPh sb="38" eb="39">
      <t>サイ</t>
    </rPh>
    <rPh sb="39" eb="40">
      <t>カ</t>
    </rPh>
    <rPh sb="40" eb="41">
      <t>ヒン</t>
    </rPh>
    <rPh sb="42" eb="45">
      <t>キキンゾク</t>
    </rPh>
    <rPh sb="46" eb="48">
      <t>ホウセキ</t>
    </rPh>
    <rPh sb="49" eb="51">
      <t>ソウショク</t>
    </rPh>
    <rPh sb="51" eb="52">
      <t>ヒン</t>
    </rPh>
    <rPh sb="56" eb="58">
      <t>トケイ</t>
    </rPh>
    <rPh sb="59" eb="61">
      <t>ガッキ</t>
    </rPh>
    <rPh sb="62" eb="65">
      <t>ヒッキグ</t>
    </rPh>
    <rPh sb="66" eb="68">
      <t>ブング</t>
    </rPh>
    <rPh sb="69" eb="70">
      <t>タタミ</t>
    </rPh>
    <rPh sb="73" eb="75">
      <t>カコウ</t>
    </rPh>
    <rPh sb="75" eb="76">
      <t>ヒン</t>
    </rPh>
    <rPh sb="77" eb="79">
      <t>セイソウ</t>
    </rPh>
    <rPh sb="79" eb="81">
      <t>ヨウヒン</t>
    </rPh>
    <rPh sb="82" eb="84">
      <t>ジョウホウ</t>
    </rPh>
    <rPh sb="84" eb="86">
      <t>キロク</t>
    </rPh>
    <rPh sb="86" eb="87">
      <t>ブツ</t>
    </rPh>
    <rPh sb="88" eb="89">
      <t>カサ</t>
    </rPh>
    <rPh sb="90" eb="92">
      <t>メガネ</t>
    </rPh>
    <rPh sb="96" eb="98">
      <t>サイセイ</t>
    </rPh>
    <rPh sb="98" eb="100">
      <t>シゲン</t>
    </rPh>
    <rPh sb="100" eb="102">
      <t>カイシュウ</t>
    </rPh>
    <rPh sb="103" eb="105">
      <t>カコウ</t>
    </rPh>
    <rPh sb="105" eb="107">
      <t>ショリ</t>
    </rPh>
    <rPh sb="108" eb="109">
      <t>フク</t>
    </rPh>
    <phoneticPr fontId="3"/>
  </si>
  <si>
    <t>鉄道、バス、タクシー、貨物自動車、船舶、航空機などによる旅客・貨物の輸送、輸送に附帯するサービス、施設管理、倉庫、高速道路、バス・トラックターミナル及び郵便・信書便など</t>
    <rPh sb="0" eb="2">
      <t>テツドウ</t>
    </rPh>
    <rPh sb="11" eb="13">
      <t>カモツ</t>
    </rPh>
    <rPh sb="13" eb="16">
      <t>ジドウシャ</t>
    </rPh>
    <rPh sb="17" eb="19">
      <t>センパク</t>
    </rPh>
    <rPh sb="20" eb="23">
      <t>コウクウキ</t>
    </rPh>
    <rPh sb="28" eb="30">
      <t>リョカク</t>
    </rPh>
    <rPh sb="31" eb="33">
      <t>カモツ</t>
    </rPh>
    <rPh sb="34" eb="36">
      <t>ユソウ</t>
    </rPh>
    <rPh sb="37" eb="39">
      <t>ユソウ</t>
    </rPh>
    <rPh sb="40" eb="42">
      <t>フタイ</t>
    </rPh>
    <rPh sb="49" eb="51">
      <t>シセツ</t>
    </rPh>
    <rPh sb="51" eb="53">
      <t>カンリ</t>
    </rPh>
    <rPh sb="54" eb="56">
      <t>ソウコ</t>
    </rPh>
    <rPh sb="57" eb="59">
      <t>コウソク</t>
    </rPh>
    <rPh sb="59" eb="61">
      <t>ドウロ</t>
    </rPh>
    <rPh sb="74" eb="75">
      <t>オヨ</t>
    </rPh>
    <rPh sb="76" eb="78">
      <t>ユウビン</t>
    </rPh>
    <rPh sb="79" eb="81">
      <t>シンショ</t>
    </rPh>
    <rPh sb="81" eb="82">
      <t>ビン</t>
    </rPh>
    <phoneticPr fontId="3"/>
  </si>
  <si>
    <t>学校給食、社会教育（公民館、図書館、美術館、動植物園など）を含む</t>
    <rPh sb="0" eb="2">
      <t>ガッコウ</t>
    </rPh>
    <rPh sb="2" eb="4">
      <t>キュウショク</t>
    </rPh>
    <rPh sb="5" eb="7">
      <t>シャカイ</t>
    </rPh>
    <rPh sb="7" eb="9">
      <t>キョウイク</t>
    </rPh>
    <rPh sb="10" eb="13">
      <t>コウミンカン</t>
    </rPh>
    <rPh sb="14" eb="17">
      <t>トショカン</t>
    </rPh>
    <rPh sb="18" eb="21">
      <t>ビジュツカン</t>
    </rPh>
    <rPh sb="22" eb="25">
      <t>ドウショクブツ</t>
    </rPh>
    <rPh sb="25" eb="26">
      <t>エン</t>
    </rPh>
    <rPh sb="30" eb="31">
      <t>フク</t>
    </rPh>
    <phoneticPr fontId="3"/>
  </si>
  <si>
    <t>　 第３部、第９章をご覧ください。</t>
    <phoneticPr fontId="3"/>
  </si>
  <si>
    <r>
      <rPr>
        <sz val="11"/>
        <color theme="10"/>
        <rFont val="ＭＳ Ｐゴシック"/>
        <family val="3"/>
        <charset val="128"/>
      </rPr>
      <t xml:space="preserve"> 　　総務省HP：</t>
    </r>
    <r>
      <rPr>
        <u/>
        <sz val="11"/>
        <color theme="10"/>
        <rFont val="ＭＳ Ｐゴシック"/>
        <family val="3"/>
        <charset val="128"/>
      </rPr>
      <t>https://www.soumu.go.jp/toukei_toukatsu/data/io/015index.html</t>
    </r>
    <rPh sb="3" eb="6">
      <t>ソウムショウ</t>
    </rPh>
    <phoneticPr fontId="3"/>
  </si>
  <si>
    <t>※　部門の詳細な説明につきましては、総務省HPに掲載されています『平成27年（2015年）産業連関表（－総合解説編－）』の</t>
    <rPh sb="2" eb="4">
      <t>ブモン</t>
    </rPh>
    <rPh sb="5" eb="7">
      <t>ショウサイ</t>
    </rPh>
    <rPh sb="8" eb="10">
      <t>セツメイ</t>
    </rPh>
    <rPh sb="18" eb="21">
      <t>ソウムショウ</t>
    </rPh>
    <rPh sb="24" eb="26">
      <t>ケイサイ</t>
    </rPh>
    <phoneticPr fontId="3"/>
  </si>
  <si>
    <t>産業部門</t>
    <rPh sb="0" eb="2">
      <t>サンギョウ</t>
    </rPh>
    <rPh sb="2" eb="4">
      <t>ブモン</t>
    </rPh>
    <phoneticPr fontId="3"/>
  </si>
  <si>
    <t>　① 需要増加額（与件データ）を該当する産業部門に直接入力</t>
    <rPh sb="3" eb="5">
      <t>ジュヨウ</t>
    </rPh>
    <rPh sb="5" eb="7">
      <t>ゾウカ</t>
    </rPh>
    <rPh sb="7" eb="8">
      <t>ガク</t>
    </rPh>
    <rPh sb="9" eb="11">
      <t>ヨケン</t>
    </rPh>
    <rPh sb="16" eb="18">
      <t>ガイトウ</t>
    </rPh>
    <rPh sb="20" eb="22">
      <t>サンギョウ</t>
    </rPh>
    <rPh sb="22" eb="24">
      <t>ブモン</t>
    </rPh>
    <rPh sb="25" eb="27">
      <t>チョクセツ</t>
    </rPh>
    <rPh sb="27" eb="29">
      <t>ニュウリョク</t>
    </rPh>
    <phoneticPr fontId="3"/>
  </si>
  <si>
    <t xml:space="preserve">  産業部門別の経済波及効果（37部門）</t>
    <rPh sb="2" eb="4">
      <t>サンギョウ</t>
    </rPh>
    <phoneticPr fontId="3"/>
  </si>
  <si>
    <t>産業部門別の分析結果</t>
    <rPh sb="0" eb="2">
      <t>サンギョウ</t>
    </rPh>
    <rPh sb="2" eb="4">
      <t>ブモン</t>
    </rPh>
    <rPh sb="4" eb="5">
      <t>ベツ</t>
    </rPh>
    <rPh sb="6" eb="8">
      <t>ブンセキ</t>
    </rPh>
    <rPh sb="8" eb="10">
      <t>ケッカ</t>
    </rPh>
    <phoneticPr fontId="3"/>
  </si>
  <si>
    <t>市町村税</t>
    <rPh sb="0" eb="2">
      <t>シチョウ</t>
    </rPh>
    <rPh sb="2" eb="4">
      <t>ソンゼイ</t>
    </rPh>
    <phoneticPr fontId="3"/>
  </si>
  <si>
    <t>１．市町村民税（個人分）</t>
    <rPh sb="2" eb="5">
      <t>シチョウソン</t>
    </rPh>
    <rPh sb="5" eb="6">
      <t>ミン</t>
    </rPh>
    <rPh sb="6" eb="7">
      <t>ゼイ</t>
    </rPh>
    <rPh sb="8" eb="10">
      <t>コジン</t>
    </rPh>
    <rPh sb="10" eb="11">
      <t>ブン</t>
    </rPh>
    <phoneticPr fontId="3"/>
  </si>
  <si>
    <t>２．市町村民税（法人分）</t>
    <rPh sb="2" eb="5">
      <t>シチョウソン</t>
    </rPh>
    <rPh sb="5" eb="6">
      <t>ミン</t>
    </rPh>
    <rPh sb="6" eb="7">
      <t>ゼイ</t>
    </rPh>
    <rPh sb="8" eb="10">
      <t>ホウジン</t>
    </rPh>
    <rPh sb="10" eb="11">
      <t>ブン</t>
    </rPh>
    <phoneticPr fontId="3"/>
  </si>
  <si>
    <t>３．固定資産税</t>
    <rPh sb="2" eb="4">
      <t>コテイ</t>
    </rPh>
    <rPh sb="4" eb="7">
      <t>シサンゼイ</t>
    </rPh>
    <phoneticPr fontId="3"/>
  </si>
  <si>
    <t>４．市町村たばこ税</t>
    <rPh sb="2" eb="5">
      <t>シチョウソン</t>
    </rPh>
    <rPh sb="8" eb="9">
      <t>ゼイ</t>
    </rPh>
    <phoneticPr fontId="3"/>
  </si>
  <si>
    <t>雇用者所得</t>
    <rPh sb="0" eb="3">
      <t>コヨウシャ</t>
    </rPh>
    <rPh sb="3" eb="5">
      <t>ショトク</t>
    </rPh>
    <phoneticPr fontId="3"/>
  </si>
  <si>
    <t>地方譲与税</t>
    <rPh sb="0" eb="2">
      <t>チホウ</t>
    </rPh>
    <rPh sb="2" eb="4">
      <t>ジョウヨ</t>
    </rPh>
    <rPh sb="4" eb="5">
      <t>ゼイ</t>
    </rPh>
    <phoneticPr fontId="3"/>
  </si>
  <si>
    <t>地方交付金</t>
    <rPh sb="0" eb="2">
      <t>チホウ</t>
    </rPh>
    <rPh sb="2" eb="5">
      <t>コウフキン</t>
    </rPh>
    <phoneticPr fontId="3"/>
  </si>
  <si>
    <t>１．地方消費税交付金</t>
    <rPh sb="2" eb="4">
      <t>チホウ</t>
    </rPh>
    <rPh sb="4" eb="7">
      <t>ショウヒゼイ</t>
    </rPh>
    <rPh sb="7" eb="10">
      <t>コウフキン</t>
    </rPh>
    <phoneticPr fontId="3"/>
  </si>
  <si>
    <t>税目</t>
    <rPh sb="0" eb="2">
      <t>ゼイモク</t>
    </rPh>
    <phoneticPr fontId="3"/>
  </si>
  <si>
    <t>記号・算式</t>
    <rPh sb="0" eb="2">
      <t>キゴウ</t>
    </rPh>
    <rPh sb="3" eb="5">
      <t>サンシキ</t>
    </rPh>
    <phoneticPr fontId="3"/>
  </si>
  <si>
    <t>課税対応項目
（産業連関表）</t>
    <rPh sb="0" eb="2">
      <t>カゼイ</t>
    </rPh>
    <rPh sb="2" eb="4">
      <t>タイオウ</t>
    </rPh>
    <rPh sb="4" eb="6">
      <t>コウモク</t>
    </rPh>
    <rPh sb="8" eb="10">
      <t>サンギョウ</t>
    </rPh>
    <rPh sb="10" eb="12">
      <t>レンカン</t>
    </rPh>
    <rPh sb="12" eb="13">
      <t>ヒョウ</t>
    </rPh>
    <phoneticPr fontId="3"/>
  </si>
  <si>
    <t>A</t>
    <phoneticPr fontId="3"/>
  </si>
  <si>
    <t>B</t>
    <phoneticPr fontId="3"/>
  </si>
  <si>
    <t>t=B÷A</t>
    <phoneticPr fontId="3"/>
  </si>
  <si>
    <t>税率係数</t>
    <rPh sb="0" eb="2">
      <t>ゼイリツ</t>
    </rPh>
    <rPh sb="2" eb="4">
      <t>ケイスウ</t>
    </rPh>
    <phoneticPr fontId="3"/>
  </si>
  <si>
    <t>所得誘発額など</t>
    <rPh sb="0" eb="2">
      <t>ショトク</t>
    </rPh>
    <rPh sb="2" eb="4">
      <t>ユウハツ</t>
    </rPh>
    <rPh sb="4" eb="5">
      <t>ガク</t>
    </rPh>
    <phoneticPr fontId="3"/>
  </si>
  <si>
    <t>（単位：100万円）</t>
    <rPh sb="1" eb="3">
      <t>タンイ</t>
    </rPh>
    <rPh sb="7" eb="9">
      <t>マンエン</t>
    </rPh>
    <phoneticPr fontId="3"/>
  </si>
  <si>
    <t>⊿X</t>
    <phoneticPr fontId="3"/>
  </si>
  <si>
    <t>１．個人県民税</t>
    <rPh sb="2" eb="4">
      <t>コジン</t>
    </rPh>
    <rPh sb="4" eb="7">
      <t>ケンミンゼイ</t>
    </rPh>
    <phoneticPr fontId="3"/>
  </si>
  <si>
    <t>２．法人県民税</t>
    <rPh sb="2" eb="4">
      <t>ホウジン</t>
    </rPh>
    <rPh sb="4" eb="7">
      <t>ケンミンゼイ</t>
    </rPh>
    <phoneticPr fontId="3"/>
  </si>
  <si>
    <t>３．法人事業税</t>
    <rPh sb="2" eb="4">
      <t>ホウジン</t>
    </rPh>
    <rPh sb="4" eb="7">
      <t>ジギョウゼイ</t>
    </rPh>
    <phoneticPr fontId="3"/>
  </si>
  <si>
    <t>４．個人事業税</t>
    <rPh sb="2" eb="4">
      <t>コジン</t>
    </rPh>
    <rPh sb="4" eb="7">
      <t>ジギョウゼイ</t>
    </rPh>
    <phoneticPr fontId="3"/>
  </si>
  <si>
    <t>５．自動車税</t>
    <rPh sb="2" eb="5">
      <t>ジドウシャ</t>
    </rPh>
    <rPh sb="5" eb="6">
      <t>ゼイ</t>
    </rPh>
    <phoneticPr fontId="3"/>
  </si>
  <si>
    <t>６．地方消費税</t>
    <rPh sb="2" eb="4">
      <t>チホウ</t>
    </rPh>
    <rPh sb="4" eb="7">
      <t>ショウヒゼイ</t>
    </rPh>
    <phoneticPr fontId="3"/>
  </si>
  <si>
    <t>７．軽油引取税</t>
    <rPh sb="2" eb="7">
      <t>ケイユヒキトリゼイ</t>
    </rPh>
    <phoneticPr fontId="3"/>
  </si>
  <si>
    <t>県税</t>
    <rPh sb="0" eb="1">
      <t>ケン</t>
    </rPh>
    <rPh sb="1" eb="2">
      <t>ゼイ</t>
    </rPh>
    <phoneticPr fontId="3"/>
  </si>
  <si>
    <t>民間消費支出</t>
    <rPh sb="0" eb="2">
      <t>ミンカン</t>
    </rPh>
    <rPh sb="2" eb="4">
      <t>ショウヒ</t>
    </rPh>
    <rPh sb="4" eb="6">
      <t>シシュツ</t>
    </rPh>
    <phoneticPr fontId="3"/>
  </si>
  <si>
    <t>営業余剰率</t>
    <rPh sb="0" eb="4">
      <t>エイギョウヨジョウ</t>
    </rPh>
    <rPh sb="4" eb="5">
      <t>リツ</t>
    </rPh>
    <phoneticPr fontId="3"/>
  </si>
  <si>
    <t>県内総固定資本形成（民間）</t>
    <rPh sb="0" eb="1">
      <t>ケン</t>
    </rPh>
    <rPh sb="1" eb="2">
      <t>ナイ</t>
    </rPh>
    <rPh sb="2" eb="3">
      <t>ソウ</t>
    </rPh>
    <rPh sb="3" eb="5">
      <t>コテイ</t>
    </rPh>
    <rPh sb="5" eb="7">
      <t>シホン</t>
    </rPh>
    <rPh sb="7" eb="9">
      <t>ケイセイ</t>
    </rPh>
    <rPh sb="10" eb="12">
      <t>ミンカン</t>
    </rPh>
    <phoneticPr fontId="3"/>
  </si>
  <si>
    <t>県内生産額</t>
    <rPh sb="0" eb="2">
      <t>ケンナイ</t>
    </rPh>
    <rPh sb="2" eb="5">
      <t>セイサンガク</t>
    </rPh>
    <phoneticPr fontId="3"/>
  </si>
  <si>
    <t>消費支出係数</t>
    <rPh sb="0" eb="2">
      <t>ショウヒ</t>
    </rPh>
    <rPh sb="2" eb="4">
      <t>シシュツ</t>
    </rPh>
    <rPh sb="4" eb="6">
      <t>ケイスウ</t>
    </rPh>
    <phoneticPr fontId="3"/>
  </si>
  <si>
    <t>固定資本形成係数</t>
    <rPh sb="0" eb="2">
      <t>コテイ</t>
    </rPh>
    <rPh sb="2" eb="4">
      <t>シホン</t>
    </rPh>
    <rPh sb="4" eb="6">
      <t>ケイセイ</t>
    </rPh>
    <rPh sb="6" eb="8">
      <t>ケイスウ</t>
    </rPh>
    <phoneticPr fontId="3"/>
  </si>
  <si>
    <t>民間消費支出誘発額</t>
    <rPh sb="0" eb="2">
      <t>ミンカン</t>
    </rPh>
    <rPh sb="2" eb="4">
      <t>ショウヒ</t>
    </rPh>
    <rPh sb="4" eb="6">
      <t>シシュツ</t>
    </rPh>
    <rPh sb="6" eb="8">
      <t>ユウハツ</t>
    </rPh>
    <rPh sb="8" eb="9">
      <t>ガク</t>
    </rPh>
    <phoneticPr fontId="3"/>
  </si>
  <si>
    <t>県内総固定資本形成（民間）誘発額</t>
    <rPh sb="0" eb="1">
      <t>ケン</t>
    </rPh>
    <rPh sb="1" eb="2">
      <t>ナイ</t>
    </rPh>
    <rPh sb="2" eb="3">
      <t>ソウ</t>
    </rPh>
    <rPh sb="3" eb="5">
      <t>コテイ</t>
    </rPh>
    <rPh sb="5" eb="7">
      <t>シホン</t>
    </rPh>
    <rPh sb="7" eb="9">
      <t>ケイセイ</t>
    </rPh>
    <rPh sb="10" eb="12">
      <t>ミンカン</t>
    </rPh>
    <rPh sb="13" eb="15">
      <t>ユウハツ</t>
    </rPh>
    <rPh sb="15" eb="16">
      <t>ガク</t>
    </rPh>
    <phoneticPr fontId="3"/>
  </si>
  <si>
    <t>項目</t>
    <rPh sb="0" eb="2">
      <t>コウモク</t>
    </rPh>
    <phoneticPr fontId="3"/>
  </si>
  <si>
    <t>金額・係数</t>
    <rPh sb="0" eb="2">
      <t>キンガク</t>
    </rPh>
    <rPh sb="3" eb="5">
      <t>ケイスウ</t>
    </rPh>
    <phoneticPr fontId="3"/>
  </si>
  <si>
    <t>係数の計算</t>
    <rPh sb="0" eb="2">
      <t>ケイスウ</t>
    </rPh>
    <rPh sb="3" eb="5">
      <t>ケイサン</t>
    </rPh>
    <phoneticPr fontId="3"/>
  </si>
  <si>
    <t>誘発額の計算</t>
    <rPh sb="0" eb="2">
      <t>ユウハツ</t>
    </rPh>
    <rPh sb="2" eb="3">
      <t>ガク</t>
    </rPh>
    <rPh sb="4" eb="6">
      <t>ケイサン</t>
    </rPh>
    <phoneticPr fontId="3"/>
  </si>
  <si>
    <t>C</t>
  </si>
  <si>
    <t>D</t>
  </si>
  <si>
    <t>営業余剰</t>
    <rPh sb="0" eb="2">
      <t>エイギョウ</t>
    </rPh>
    <rPh sb="2" eb="4">
      <t>ヨジョウ</t>
    </rPh>
    <phoneticPr fontId="3"/>
  </si>
  <si>
    <t>E</t>
    <phoneticPr fontId="3"/>
  </si>
  <si>
    <t>f＝B/A</t>
    <phoneticPr fontId="3"/>
  </si>
  <si>
    <t>g＝C/A</t>
    <phoneticPr fontId="3"/>
  </si>
  <si>
    <t>I＝H・f</t>
    <phoneticPr fontId="3"/>
  </si>
  <si>
    <t>H</t>
    <phoneticPr fontId="3"/>
  </si>
  <si>
    <t>J＝H・g</t>
    <phoneticPr fontId="3"/>
  </si>
  <si>
    <t>営業余剰</t>
    <rPh sb="0" eb="4">
      <t>エイギョウヨジョウ</t>
    </rPh>
    <phoneticPr fontId="3"/>
  </si>
  <si>
    <t>営業余剰誘発額</t>
    <rPh sb="0" eb="4">
      <t>エイギョウヨジョウ</t>
    </rPh>
    <rPh sb="4" eb="6">
      <t>ユウハツ</t>
    </rPh>
    <rPh sb="6" eb="7">
      <t>ガク</t>
    </rPh>
    <phoneticPr fontId="3"/>
  </si>
  <si>
    <t>雇用者所得誘発額</t>
    <rPh sb="0" eb="3">
      <t>コヨウシャ</t>
    </rPh>
    <rPh sb="3" eb="5">
      <t>ショトク</t>
    </rPh>
    <rPh sb="5" eb="7">
      <t>ユウハツ</t>
    </rPh>
    <rPh sb="7" eb="8">
      <t>ガク</t>
    </rPh>
    <phoneticPr fontId="3"/>
  </si>
  <si>
    <t>計算シートより</t>
    <rPh sb="0" eb="2">
      <t>ケイサン</t>
    </rPh>
    <phoneticPr fontId="3"/>
  </si>
  <si>
    <t>地方交付税（消費税分）</t>
    <rPh sb="0" eb="2">
      <t>チホウ</t>
    </rPh>
    <rPh sb="2" eb="5">
      <t>コウフゼイ</t>
    </rPh>
    <rPh sb="6" eb="9">
      <t>ショウヒゼイ</t>
    </rPh>
    <rPh sb="9" eb="10">
      <t>ブン</t>
    </rPh>
    <phoneticPr fontId="3"/>
  </si>
  <si>
    <t>（１）経済波及効果</t>
    <rPh sb="3" eb="9">
      <t>ケイザイハキュウコウカ</t>
    </rPh>
    <phoneticPr fontId="3"/>
  </si>
  <si>
    <t>（２）税収効果</t>
    <rPh sb="3" eb="5">
      <t>ゼイシュウ</t>
    </rPh>
    <rPh sb="5" eb="7">
      <t>コウカ</t>
    </rPh>
    <phoneticPr fontId="3"/>
  </si>
  <si>
    <t>合計</t>
    <rPh sb="0" eb="2">
      <t>ゴウケイ</t>
    </rPh>
    <phoneticPr fontId="3"/>
  </si>
  <si>
    <t>（百万円）</t>
    <rPh sb="1" eb="4">
      <t>ヒャクマンエン</t>
    </rPh>
    <phoneticPr fontId="3"/>
  </si>
  <si>
    <t>県税及び経済活動関連交付金</t>
    <rPh sb="0" eb="1">
      <t>ケン</t>
    </rPh>
    <rPh sb="1" eb="2">
      <t>ゼイ</t>
    </rPh>
    <rPh sb="2" eb="3">
      <t>オヨ</t>
    </rPh>
    <rPh sb="4" eb="6">
      <t>ケイザイ</t>
    </rPh>
    <rPh sb="6" eb="8">
      <t>カツドウ</t>
    </rPh>
    <rPh sb="8" eb="10">
      <t>カンレン</t>
    </rPh>
    <rPh sb="10" eb="13">
      <t>コウフキン</t>
    </rPh>
    <phoneticPr fontId="3"/>
  </si>
  <si>
    <t>市町村税及び経済活動関連交付金</t>
    <rPh sb="0" eb="2">
      <t>シチョウ</t>
    </rPh>
    <rPh sb="2" eb="4">
      <t>ソンゼイ</t>
    </rPh>
    <rPh sb="4" eb="5">
      <t>オヨ</t>
    </rPh>
    <rPh sb="6" eb="8">
      <t>ケイザイ</t>
    </rPh>
    <rPh sb="8" eb="10">
      <t>カツドウ</t>
    </rPh>
    <rPh sb="10" eb="12">
      <t>カンレン</t>
    </rPh>
    <rPh sb="12" eb="15">
      <t>コウフキン</t>
    </rPh>
    <phoneticPr fontId="3"/>
  </si>
  <si>
    <t>市町村税及び経済活動関連交付金</t>
    <rPh sb="0" eb="3">
      <t>シチョウソン</t>
    </rPh>
    <rPh sb="3" eb="4">
      <t>ゼイ</t>
    </rPh>
    <rPh sb="4" eb="5">
      <t>オヨ</t>
    </rPh>
    <rPh sb="6" eb="8">
      <t>ケイザイ</t>
    </rPh>
    <rPh sb="8" eb="10">
      <t>カツドウ</t>
    </rPh>
    <rPh sb="10" eb="12">
      <t>カンレン</t>
    </rPh>
    <rPh sb="12" eb="15">
      <t>コウフキン</t>
    </rPh>
    <phoneticPr fontId="3"/>
  </si>
  <si>
    <t>県税に係る税収効果</t>
    <rPh sb="0" eb="1">
      <t>ケン</t>
    </rPh>
    <rPh sb="1" eb="2">
      <t>ゼイ</t>
    </rPh>
    <rPh sb="3" eb="4">
      <t>カカワ</t>
    </rPh>
    <rPh sb="5" eb="7">
      <t>ゼイシュウ</t>
    </rPh>
    <rPh sb="7" eb="9">
      <t>コウカ</t>
    </rPh>
    <phoneticPr fontId="3"/>
  </si>
  <si>
    <t>熊本県下45市町村に係る税収効果</t>
    <rPh sb="0" eb="3">
      <t>クマモトケン</t>
    </rPh>
    <rPh sb="3" eb="4">
      <t>シタ</t>
    </rPh>
    <rPh sb="6" eb="9">
      <t>シチョウソン</t>
    </rPh>
    <rPh sb="10" eb="11">
      <t>カカワ</t>
    </rPh>
    <rPh sb="12" eb="14">
      <t>ゼイシュウ</t>
    </rPh>
    <rPh sb="14" eb="16">
      <t>コウカ</t>
    </rPh>
    <phoneticPr fontId="3"/>
  </si>
  <si>
    <t>日本評論社，2019，p.132-135，（ISBN978-4-535-55924-0）</t>
    <rPh sb="0" eb="2">
      <t>ニホン</t>
    </rPh>
    <rPh sb="2" eb="4">
      <t>ヒョウロン</t>
    </rPh>
    <rPh sb="4" eb="5">
      <t>シャ</t>
    </rPh>
    <phoneticPr fontId="3"/>
  </si>
  <si>
    <t>２．軽油引取税交付金</t>
    <rPh sb="2" eb="7">
      <t>ケイユヒキトリゼイ</t>
    </rPh>
    <rPh sb="7" eb="10">
      <t>コウフキン</t>
    </rPh>
    <phoneticPr fontId="3"/>
  </si>
  <si>
    <t>３．地方交付税（消費税分）</t>
    <rPh sb="2" eb="4">
      <t>チホウ</t>
    </rPh>
    <rPh sb="4" eb="7">
      <t>コウフゼイ</t>
    </rPh>
    <rPh sb="8" eb="11">
      <t>ショウヒゼイ</t>
    </rPh>
    <rPh sb="11" eb="12">
      <t>ブン</t>
    </rPh>
    <phoneticPr fontId="3"/>
  </si>
  <si>
    <t>補正係数</t>
    <rPh sb="0" eb="2">
      <t>ホセイ</t>
    </rPh>
    <rPh sb="2" eb="4">
      <t>ケイスウ</t>
    </rPh>
    <phoneticPr fontId="3"/>
  </si>
  <si>
    <t>k</t>
    <phoneticPr fontId="3"/>
  </si>
  <si>
    <t>備考</t>
    <rPh sb="0" eb="2">
      <t>ビコウ</t>
    </rPh>
    <phoneticPr fontId="3"/>
  </si>
  <si>
    <t>t=B÷A</t>
    <phoneticPr fontId="3"/>
  </si>
  <si>
    <t>補正係数</t>
    <rPh sb="0" eb="2">
      <t>ホセイ</t>
    </rPh>
    <rPh sb="2" eb="4">
      <t>ケイスウ</t>
    </rPh>
    <phoneticPr fontId="3"/>
  </si>
  <si>
    <t>k</t>
    <phoneticPr fontId="3"/>
  </si>
  <si>
    <t>地方消費税×1.52/2.2</t>
    <phoneticPr fontId="3"/>
  </si>
  <si>
    <t>⊿T＝⊿X・k・t</t>
    <phoneticPr fontId="3"/>
  </si>
  <si>
    <t>⊿T＝⊿X・k・t</t>
    <phoneticPr fontId="3"/>
  </si>
  <si>
    <t>地方消費税交付金交付額×1.52/2.2</t>
    <phoneticPr fontId="3"/>
  </si>
  <si>
    <t>県税に係る税収効果</t>
    <rPh sb="0" eb="1">
      <t>ケン</t>
    </rPh>
    <rPh sb="1" eb="2">
      <t>ゼイ</t>
    </rPh>
    <rPh sb="3" eb="4">
      <t>カカワ</t>
    </rPh>
    <rPh sb="5" eb="7">
      <t>ゼイシュウ</t>
    </rPh>
    <rPh sb="7" eb="9">
      <t>コウカ</t>
    </rPh>
    <phoneticPr fontId="3"/>
  </si>
  <si>
    <t>市町村税に係る税収効果</t>
    <rPh sb="0" eb="4">
      <t>シチョウソンゼイ</t>
    </rPh>
    <rPh sb="5" eb="6">
      <t>カカワ</t>
    </rPh>
    <rPh sb="7" eb="9">
      <t>ゼイシュウ</t>
    </rPh>
    <rPh sb="9" eb="11">
      <t>コウカ</t>
    </rPh>
    <phoneticPr fontId="3"/>
  </si>
  <si>
    <t>参考文献</t>
    <rPh sb="0" eb="2">
      <t>サンコウ</t>
    </rPh>
    <rPh sb="2" eb="4">
      <t>ブンケン</t>
    </rPh>
    <phoneticPr fontId="3"/>
  </si>
  <si>
    <t>市町村税計</t>
    <rPh sb="0" eb="3">
      <t>シチョウソン</t>
    </rPh>
    <rPh sb="3" eb="4">
      <t>ゼイ</t>
    </rPh>
    <rPh sb="4" eb="5">
      <t>ケイ</t>
    </rPh>
    <phoneticPr fontId="3"/>
  </si>
  <si>
    <t>地方交付金計</t>
    <rPh sb="0" eb="2">
      <t>チホウ</t>
    </rPh>
    <rPh sb="2" eb="5">
      <t>コウフキン</t>
    </rPh>
    <rPh sb="5" eb="6">
      <t>ケイ</t>
    </rPh>
    <phoneticPr fontId="3"/>
  </si>
  <si>
    <t>県税計</t>
    <rPh sb="0" eb="1">
      <t>ケン</t>
    </rPh>
    <rPh sb="1" eb="2">
      <t>ゼイ</t>
    </rPh>
    <rPh sb="2" eb="3">
      <t>ケイ</t>
    </rPh>
    <phoneticPr fontId="3"/>
  </si>
  <si>
    <t>標準税率の1.4％に0.7を乗したものを税率係数とした。
※減額措置は考慮しない</t>
    <rPh sb="0" eb="2">
      <t>ヒョウジュン</t>
    </rPh>
    <rPh sb="2" eb="4">
      <t>ゼイリツ</t>
    </rPh>
    <rPh sb="14" eb="15">
      <t>ジョウ</t>
    </rPh>
    <rPh sb="20" eb="22">
      <t>ゼイリツ</t>
    </rPh>
    <rPh sb="22" eb="24">
      <t>ケイスウ</t>
    </rPh>
    <rPh sb="30" eb="34">
      <t>ゲンガクソチ</t>
    </rPh>
    <rPh sb="35" eb="37">
      <t>コウリョ</t>
    </rPh>
    <phoneticPr fontId="3"/>
  </si>
  <si>
    <t>土井英二・浅利一郎・中野親徳編著『はじめよう地域産業連関分析［改訂版］基礎編　Excelで初歩から実践まで』，</t>
    <rPh sb="0" eb="2">
      <t>ドイ</t>
    </rPh>
    <rPh sb="2" eb="4">
      <t>エイジ</t>
    </rPh>
    <rPh sb="5" eb="7">
      <t>アサリ</t>
    </rPh>
    <rPh sb="7" eb="9">
      <t>イチロウ</t>
    </rPh>
    <rPh sb="10" eb="14">
      <t>ナカノチカノリ</t>
    </rPh>
    <rPh sb="14" eb="16">
      <t>ヘンチョ</t>
    </rPh>
    <rPh sb="22" eb="24">
      <t>チイキ</t>
    </rPh>
    <rPh sb="24" eb="26">
      <t>サンギョウ</t>
    </rPh>
    <rPh sb="26" eb="28">
      <t>レンカン</t>
    </rPh>
    <rPh sb="28" eb="30">
      <t>ブンセキ</t>
    </rPh>
    <rPh sb="45" eb="47">
      <t>ショホ</t>
    </rPh>
    <rPh sb="49" eb="51">
      <t>ジッセン</t>
    </rPh>
    <phoneticPr fontId="3"/>
  </si>
  <si>
    <t>令和２年（2020年）</t>
    <rPh sb="0" eb="11">
      <t>２</t>
    </rPh>
    <phoneticPr fontId="3"/>
  </si>
  <si>
    <t>更新日</t>
    <rPh sb="0" eb="3">
      <t>コウシンビ</t>
    </rPh>
    <phoneticPr fontId="3"/>
  </si>
  <si>
    <t>更新内容</t>
    <rPh sb="0" eb="4">
      <t>コウシンナイヨウ</t>
    </rPh>
    <phoneticPr fontId="3"/>
  </si>
  <si>
    <t>令和３年（2021年）１月25日</t>
    <rPh sb="0" eb="11">
      <t>３</t>
    </rPh>
    <rPh sb="12" eb="13">
      <t>ガツ</t>
    </rPh>
    <rPh sb="15" eb="16">
      <t>ニチ</t>
    </rPh>
    <phoneticPr fontId="3"/>
  </si>
  <si>
    <t>令和３年（2021年）</t>
  </si>
  <si>
    <t>「【ツール５】税収効果」作成</t>
    <rPh sb="7" eb="11">
      <t>ゼイシュウコウカ</t>
    </rPh>
    <rPh sb="12" eb="14">
      <t>サクセイ</t>
    </rPh>
    <phoneticPr fontId="3"/>
  </si>
  <si>
    <t>令和３年（2021年）３月15日</t>
  </si>
  <si>
    <t>令和２年（2020年）分の消費転換係数を追加</t>
  </si>
  <si>
    <t>令和４年（2022年）12月28日</t>
  </si>
  <si>
    <t>令和３年（2021年）分の消費転換係数を追加</t>
  </si>
  <si>
    <t>令和４年（2022年）分の消費転換係数を追加</t>
    <phoneticPr fontId="3"/>
  </si>
  <si>
    <t>令和６年（2024年）１月３１日</t>
    <phoneticPr fontId="3"/>
  </si>
  <si>
    <t>令和５年（2023年）</t>
  </si>
  <si>
    <t>令和７年（2025年）１月３１日</t>
    <phoneticPr fontId="3"/>
  </si>
  <si>
    <t>令和５年（2023年）分の消費転換係数を追加</t>
    <phoneticPr fontId="3"/>
  </si>
  <si>
    <t>R2（2020）熊本県産業連関表より</t>
    <rPh sb="8" eb="11">
      <t>クマモトケン</t>
    </rPh>
    <rPh sb="11" eb="16">
      <t>サンギョウレンカンヒョウ</t>
    </rPh>
    <phoneticPr fontId="3"/>
  </si>
  <si>
    <t xml:space="preserve">
※軽減税率は考慮しない。</t>
    <rPh sb="2" eb="4">
      <t>ケイゲン</t>
    </rPh>
    <rPh sb="4" eb="6">
      <t>ゼイリツ</t>
    </rPh>
    <rPh sb="7" eb="9">
      <t>コウリョ</t>
    </rPh>
    <phoneticPr fontId="3"/>
  </si>
  <si>
    <t>R2（2020）熊本県産業連関表</t>
    <rPh sb="8" eb="11">
      <t>クマモトケン</t>
    </rPh>
    <rPh sb="11" eb="13">
      <t>サンギョウ</t>
    </rPh>
    <rPh sb="13" eb="15">
      <t>レンカン</t>
    </rPh>
    <rPh sb="15" eb="16">
      <t>ヒョウ</t>
    </rPh>
    <phoneticPr fontId="3"/>
  </si>
  <si>
    <t>令和４年（2022年）</t>
  </si>
  <si>
    <t>「平成27年（2015年）熊本県産業連関表」から「令和２年（2020年）熊本県産業連関表」へデータ更新</t>
    <rPh sb="25" eb="27">
      <t>レイワ</t>
    </rPh>
    <phoneticPr fontId="2"/>
  </si>
  <si>
    <t>農業サービス（土地改良区、青果物共同選果場、航空防除、種付業、ふ卵業など）を含む</t>
    <rPh sb="0" eb="2">
      <t>ノウギョウ</t>
    </rPh>
    <rPh sb="7" eb="9">
      <t>トチ</t>
    </rPh>
    <rPh sb="9" eb="11">
      <t>カイリョウ</t>
    </rPh>
    <rPh sb="11" eb="12">
      <t>ク</t>
    </rPh>
    <rPh sb="13" eb="16">
      <t>セイカブツ</t>
    </rPh>
    <rPh sb="16" eb="18">
      <t>キョウドウ</t>
    </rPh>
    <rPh sb="18" eb="19">
      <t>セン</t>
    </rPh>
    <rPh sb="19" eb="20">
      <t>カ</t>
    </rPh>
    <rPh sb="20" eb="21">
      <t>ジョウ</t>
    </rPh>
    <rPh sb="22" eb="24">
      <t>コウクウ</t>
    </rPh>
    <rPh sb="24" eb="26">
      <t>ボウジョ</t>
    </rPh>
    <rPh sb="27" eb="29">
      <t>タネツ</t>
    </rPh>
    <rPh sb="29" eb="30">
      <t>ギョウ</t>
    </rPh>
    <rPh sb="32" eb="33">
      <t>ラン</t>
    </rPh>
    <rPh sb="33" eb="34">
      <t>ギョウ</t>
    </rPh>
    <rPh sb="38" eb="39">
      <t>フク</t>
    </rPh>
    <phoneticPr fontId="3"/>
  </si>
  <si>
    <t>宿泊業、飲食サービス、洗濯・理容・美容・浴場業、映画館、体育館、ゴルフ場、プール、公園、遊園地、パチンコ、カラオケボックス、写真業、冠婚葬祭業、学習塾、書道教授業、造園・植木業、獣医業など</t>
    <rPh sb="0" eb="2">
      <t>シュクハク</t>
    </rPh>
    <rPh sb="2" eb="3">
      <t>ギョウ</t>
    </rPh>
    <rPh sb="4" eb="6">
      <t>インショク</t>
    </rPh>
    <rPh sb="11" eb="13">
      <t>センタク</t>
    </rPh>
    <rPh sb="14" eb="16">
      <t>リヨウ</t>
    </rPh>
    <rPh sb="17" eb="19">
      <t>ビヨウ</t>
    </rPh>
    <rPh sb="20" eb="22">
      <t>ヨクジョウ</t>
    </rPh>
    <rPh sb="22" eb="23">
      <t>ギョウ</t>
    </rPh>
    <rPh sb="24" eb="27">
      <t>エイガカン</t>
    </rPh>
    <rPh sb="28" eb="31">
      <t>タイイクカン</t>
    </rPh>
    <rPh sb="35" eb="36">
      <t>ジョウ</t>
    </rPh>
    <rPh sb="41" eb="43">
      <t>コウエン</t>
    </rPh>
    <rPh sb="44" eb="47">
      <t>ユウエンチ</t>
    </rPh>
    <rPh sb="62" eb="64">
      <t>シャシン</t>
    </rPh>
    <rPh sb="64" eb="65">
      <t>ギョウ</t>
    </rPh>
    <rPh sb="66" eb="68">
      <t>カンコン</t>
    </rPh>
    <rPh sb="68" eb="70">
      <t>ソウサイ</t>
    </rPh>
    <rPh sb="70" eb="71">
      <t>ギョウ</t>
    </rPh>
    <rPh sb="72" eb="75">
      <t>ガクシュウジュク</t>
    </rPh>
    <rPh sb="76" eb="78">
      <t>ショドウ</t>
    </rPh>
    <rPh sb="78" eb="80">
      <t>キョウジュ</t>
    </rPh>
    <rPh sb="80" eb="81">
      <t>ギョウ</t>
    </rPh>
    <rPh sb="82" eb="84">
      <t>ゾウエン</t>
    </rPh>
    <rPh sb="85" eb="87">
      <t>ウエキ</t>
    </rPh>
    <rPh sb="87" eb="88">
      <t>ギョウ</t>
    </rPh>
    <phoneticPr fontId="3"/>
  </si>
  <si>
    <t>砂利・採石など</t>
    <rPh sb="0" eb="2">
      <t>ジャリ</t>
    </rPh>
    <rPh sb="3" eb="5">
      <t>サイセキ</t>
    </rPh>
    <phoneticPr fontId="3"/>
  </si>
  <si>
    <t>ガラス製品、セメント製品、陶磁器、砕石など</t>
    <rPh sb="3" eb="5">
      <t>セイヒン</t>
    </rPh>
    <rPh sb="10" eb="12">
      <t>セイヒン</t>
    </rPh>
    <rPh sb="13" eb="16">
      <t>トウジキ</t>
    </rPh>
    <phoneticPr fontId="3"/>
  </si>
  <si>
    <t>令和７年（2025年）７月24日</t>
    <phoneticPr fontId="3"/>
  </si>
  <si>
    <r>
      <rPr>
        <strike/>
        <sz val="11"/>
        <rFont val="ＭＳ Ｐゴシック"/>
        <family val="3"/>
        <charset val="128"/>
      </rPr>
      <t>調停</t>
    </r>
    <r>
      <rPr>
        <sz val="11"/>
        <color rgb="FFFF0000"/>
        <rFont val="ＭＳ Ｐゴシック"/>
        <family val="3"/>
        <charset val="128"/>
      </rPr>
      <t>収入済</t>
    </r>
    <r>
      <rPr>
        <sz val="11"/>
        <rFont val="ＭＳ Ｐゴシック"/>
        <family val="3"/>
        <charset val="128"/>
      </rPr>
      <t>額（R2年度熊本県税務統計書）</t>
    </r>
    <rPh sb="0" eb="2">
      <t>チョウテイ</t>
    </rPh>
    <rPh sb="2" eb="4">
      <t>シュウニュウ</t>
    </rPh>
    <rPh sb="4" eb="5">
      <t>ズミ</t>
    </rPh>
    <rPh sb="5" eb="6">
      <t>ガク</t>
    </rPh>
    <rPh sb="9" eb="11">
      <t>ネンド</t>
    </rPh>
    <rPh sb="11" eb="14">
      <t>クマモトケン</t>
    </rPh>
    <rPh sb="14" eb="16">
      <t>ゼイム</t>
    </rPh>
    <rPh sb="16" eb="19">
      <t>トウケイショ</t>
    </rPh>
    <phoneticPr fontId="3"/>
  </si>
  <si>
    <r>
      <t>調定額（R2年度</t>
    </r>
    <r>
      <rPr>
        <strike/>
        <sz val="11"/>
        <rFont val="ＭＳ Ｐゴシック"/>
        <family val="3"/>
        <charset val="128"/>
      </rPr>
      <t>熊本県税務統計書</t>
    </r>
    <r>
      <rPr>
        <sz val="11"/>
        <rFont val="ＭＳ Ｐゴシック"/>
        <family val="3"/>
        <charset val="128"/>
      </rPr>
      <t>）</t>
    </r>
    <r>
      <rPr>
        <sz val="11"/>
        <color rgb="FFFF0000"/>
        <rFont val="ＭＳ Ｐゴシック"/>
        <family val="3"/>
        <charset val="128"/>
      </rPr>
      <t>市町村別決算状況調</t>
    </r>
    <rPh sb="0" eb="3">
      <t>チョウテイガク</t>
    </rPh>
    <rPh sb="6" eb="8">
      <t>ネンド</t>
    </rPh>
    <rPh sb="8" eb="11">
      <t>クマモトケン</t>
    </rPh>
    <rPh sb="11" eb="13">
      <t>ゼイム</t>
    </rPh>
    <rPh sb="13" eb="16">
      <t>トウケイショ</t>
    </rPh>
    <rPh sb="17" eb="20">
      <t>シチョウソン</t>
    </rPh>
    <rPh sb="20" eb="21">
      <t>ベツ</t>
    </rPh>
    <rPh sb="21" eb="23">
      <t>ケッサン</t>
    </rPh>
    <rPh sb="23" eb="25">
      <t>ジョウキョウ</t>
    </rPh>
    <rPh sb="25" eb="26">
      <t>チョウ</t>
    </rPh>
    <phoneticPr fontId="3"/>
  </si>
  <si>
    <t>令和６年（2024年）分の消費転換係数を追加</t>
    <phoneticPr fontId="3"/>
  </si>
  <si>
    <t>令和６年（2024年）</t>
    <phoneticPr fontId="31"/>
  </si>
  <si>
    <t>令和６年（2024年）</t>
  </si>
  <si>
    <t>令和８年（2026年）１月30日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</si>
</sst>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76" formatCode="0.00_ "/>
    <numFmt numFmtId="177" formatCode="0_ "/>
    <numFmt numFmtId="178" formatCode="0.000000_ "/>
    <numFmt numFmtId="179" formatCode="#,##0.000000"/>
    <numFmt numFmtId="180" formatCode="#,##0.000000;[Red]\-#,##0.000000"/>
    <numFmt numFmtId="181" formatCode="#,##0_);[Red]\(#,##0\)"/>
    <numFmt numFmtId="182" formatCode="0.0%"/>
    <numFmt numFmtId="183" formatCode="#,##0&quot;人&quot;"/>
    <numFmt numFmtId="184" formatCode="#,##0&quot;百万円&quot;"/>
    <numFmt numFmtId="185" formatCode="0.00&quot;倍&quot;"/>
    <numFmt numFmtId="186" formatCode="0.000000"/>
    <numFmt numFmtId="187" formatCode="#,##0_ ;[Red]\-#,##0\ "/>
  </numFmts>
  <fonts count="32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b/>
      <sz val="20"/>
      <color theme="0"/>
      <name val="ＭＳ Ｐゴシック"/>
      <family val="3"/>
      <charset val="128"/>
    </font>
    <font>
      <b/>
      <sz val="14"/>
      <color rgb="FF000040"/>
      <name val="ＭＳ ゴシック"/>
      <family val="3"/>
      <charset val="128"/>
    </font>
    <font>
      <b/>
      <sz val="22"/>
      <color theme="0"/>
      <name val="ＭＳ Ｐゴシック"/>
      <family val="3"/>
      <charset val="128"/>
    </font>
    <font>
      <b/>
      <sz val="12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4"/>
      <color theme="0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2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10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strike/>
      <sz val="11"/>
      <name val="ＭＳ Ｐゴシック"/>
      <family val="3"/>
      <charset val="128"/>
    </font>
    <font>
      <sz val="6"/>
      <name val="ＭＳ Ｐゴシック"/>
      <family val="2"/>
      <charset val="128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0040"/>
        <bgColor indexed="64"/>
      </patternFill>
    </fill>
    <fill>
      <gradientFill degree="180">
        <stop position="0">
          <color theme="3" tint="0.59999389629810485"/>
        </stop>
        <stop position="1">
          <color rgb="FF000040"/>
        </stop>
      </gradientFill>
    </fill>
    <fill>
      <patternFill patternType="solid">
        <fgColor theme="3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99"/>
        <bgColor indexed="64"/>
      </patternFill>
    </fill>
  </fills>
  <borders count="17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FF"/>
      </left>
      <right style="thick">
        <color rgb="FFFF00FF"/>
      </right>
      <top style="thick">
        <color rgb="FFFF00FF"/>
      </top>
      <bottom style="thick">
        <color rgb="FFFF00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FF"/>
      </left>
      <right/>
      <top style="medium">
        <color rgb="FF0000FF"/>
      </top>
      <bottom style="medium">
        <color rgb="FF0000FF"/>
      </bottom>
      <diagonal/>
    </border>
    <border>
      <left/>
      <right/>
      <top style="medium">
        <color rgb="FF0000FF"/>
      </top>
      <bottom style="medium">
        <color rgb="FF0000FF"/>
      </bottom>
      <diagonal/>
    </border>
    <border>
      <left/>
      <right style="medium">
        <color rgb="FF0000FF"/>
      </right>
      <top style="medium">
        <color rgb="FF0000FF"/>
      </top>
      <bottom style="medium">
        <color rgb="FF0000FF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dash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theme="0"/>
      </left>
      <right/>
      <top/>
      <bottom/>
      <diagonal/>
    </border>
    <border>
      <left style="double">
        <color theme="0"/>
      </left>
      <right/>
      <top/>
      <bottom style="double">
        <color theme="0"/>
      </bottom>
      <diagonal/>
    </border>
    <border>
      <left/>
      <right/>
      <top style="double">
        <color theme="0"/>
      </top>
      <bottom/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 style="thin">
        <color theme="3" tint="-0.499984740745262"/>
      </left>
      <right/>
      <top style="thin">
        <color theme="3" tint="-0.499984740745262"/>
      </top>
      <bottom/>
      <diagonal/>
    </border>
    <border>
      <left/>
      <right/>
      <top style="thin">
        <color theme="3" tint="-0.499984740745262"/>
      </top>
      <bottom/>
      <diagonal/>
    </border>
    <border>
      <left/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theme="3" tint="-0.499984740745262"/>
      </left>
      <right/>
      <top/>
      <bottom/>
      <diagonal/>
    </border>
    <border>
      <left/>
      <right style="thin">
        <color theme="3" tint="-0.499984740745262"/>
      </right>
      <top/>
      <bottom/>
      <diagonal/>
    </border>
    <border>
      <left style="thin">
        <color theme="3" tint="-0.499984740745262"/>
      </left>
      <right/>
      <top/>
      <bottom style="thin">
        <color theme="3" tint="-0.499984740745262"/>
      </bottom>
      <diagonal/>
    </border>
    <border>
      <left/>
      <right/>
      <top/>
      <bottom style="thin">
        <color theme="3" tint="-0.499984740745262"/>
      </bottom>
      <diagonal/>
    </border>
    <border>
      <left/>
      <right style="thin">
        <color theme="3" tint="-0.499984740745262"/>
      </right>
      <top/>
      <bottom style="thin">
        <color theme="3" tint="-0.499984740745262"/>
      </bottom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/>
      <bottom/>
      <diagonal/>
    </border>
    <border>
      <left/>
      <right style="medium">
        <color rgb="FF002060"/>
      </right>
      <top/>
      <bottom/>
      <diagonal/>
    </border>
    <border>
      <left style="medium">
        <color rgb="FF002060"/>
      </left>
      <right/>
      <top/>
      <bottom style="medium">
        <color rgb="FF002060"/>
      </bottom>
      <diagonal/>
    </border>
    <border>
      <left/>
      <right style="medium">
        <color rgb="FF002060"/>
      </right>
      <top/>
      <bottom style="medium">
        <color rgb="FF002060"/>
      </bottom>
      <diagonal/>
    </border>
    <border>
      <left style="double">
        <color rgb="FF00B0F0"/>
      </left>
      <right/>
      <top style="double">
        <color rgb="FF00B0F0"/>
      </top>
      <bottom/>
      <diagonal/>
    </border>
    <border>
      <left/>
      <right style="double">
        <color rgb="FF00B0F0"/>
      </right>
      <top style="double">
        <color rgb="FF00B0F0"/>
      </top>
      <bottom/>
      <diagonal/>
    </border>
    <border>
      <left style="double">
        <color rgb="FF00B0F0"/>
      </left>
      <right/>
      <top/>
      <bottom/>
      <diagonal/>
    </border>
    <border>
      <left/>
      <right style="double">
        <color rgb="FF00B0F0"/>
      </right>
      <top/>
      <bottom/>
      <diagonal/>
    </border>
    <border>
      <left style="double">
        <color rgb="FF00B0F0"/>
      </left>
      <right/>
      <top/>
      <bottom style="double">
        <color rgb="FF00B0F0"/>
      </bottom>
      <diagonal/>
    </border>
    <border>
      <left/>
      <right style="double">
        <color rgb="FF00B0F0"/>
      </right>
      <top/>
      <bottom style="double">
        <color rgb="FF00B0F0"/>
      </bottom>
      <diagonal/>
    </border>
    <border>
      <left/>
      <right/>
      <top style="dotted">
        <color rgb="FF0070C0"/>
      </top>
      <bottom/>
      <diagonal/>
    </border>
    <border>
      <left/>
      <right/>
      <top/>
      <bottom style="dotted">
        <color rgb="FF0070C0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38" fontId="2" fillId="0" borderId="0" applyFont="0" applyFill="0" applyBorder="0" applyAlignment="0" applyProtection="0"/>
    <xf numFmtId="0" fontId="1" fillId="0" borderId="0">
      <alignment vertical="center"/>
    </xf>
    <xf numFmtId="3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</cellStyleXfs>
  <cellXfs count="804">
    <xf numFmtId="0" fontId="0" fillId="0" borderId="0" xfId="0"/>
    <xf numFmtId="0" fontId="0" fillId="0" borderId="2" xfId="0" applyBorder="1"/>
    <xf numFmtId="0" fontId="4" fillId="0" borderId="0" xfId="0" applyFont="1" applyAlignment="1">
      <alignment vertical="center"/>
    </xf>
    <xf numFmtId="0" fontId="0" fillId="0" borderId="0" xfId="0" applyAlignment="1">
      <alignment wrapText="1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3" borderId="0" xfId="0" applyFill="1"/>
    <xf numFmtId="0" fontId="7" fillId="3" borderId="0" xfId="0" applyFont="1" applyFill="1" applyAlignment="1">
      <alignment horizontal="center" vertical="center"/>
    </xf>
    <xf numFmtId="0" fontId="0" fillId="3" borderId="8" xfId="0" applyFill="1" applyBorder="1"/>
    <xf numFmtId="0" fontId="4" fillId="3" borderId="2" xfId="0" applyFont="1" applyFill="1" applyBorder="1" applyAlignment="1">
      <alignment wrapText="1"/>
    </xf>
    <xf numFmtId="0" fontId="4" fillId="3" borderId="0" xfId="0" applyFont="1" applyFill="1"/>
    <xf numFmtId="178" fontId="0" fillId="0" borderId="0" xfId="0" applyNumberFormat="1"/>
    <xf numFmtId="0" fontId="0" fillId="5" borderId="0" xfId="0" applyFill="1"/>
    <xf numFmtId="0" fontId="0" fillId="3" borderId="0" xfId="0" applyFill="1" applyAlignment="1" applyProtection="1">
      <alignment horizontal="right" wrapText="1"/>
      <protection locked="0"/>
    </xf>
    <xf numFmtId="0" fontId="0" fillId="0" borderId="0" xfId="0" applyAlignment="1">
      <alignment horizontal="left"/>
    </xf>
    <xf numFmtId="179" fontId="0" fillId="6" borderId="2" xfId="0" applyNumberFormat="1" applyFill="1" applyBorder="1"/>
    <xf numFmtId="0" fontId="0" fillId="0" borderId="0" xfId="0" applyAlignment="1">
      <alignment horizontal="center" vertical="center"/>
    </xf>
    <xf numFmtId="0" fontId="7" fillId="5" borderId="0" xfId="0" applyFont="1" applyFill="1" applyAlignment="1">
      <alignment horizontal="left" vertical="center"/>
    </xf>
    <xf numFmtId="0" fontId="6" fillId="3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176" fontId="0" fillId="0" borderId="15" xfId="0" applyNumberFormat="1" applyBorder="1"/>
    <xf numFmtId="0" fontId="2" fillId="5" borderId="0" xfId="0" applyFont="1" applyFill="1"/>
    <xf numFmtId="0" fontId="0" fillId="5" borderId="0" xfId="0" applyFill="1" applyAlignment="1">
      <alignment horizontal="left" vertical="center"/>
    </xf>
    <xf numFmtId="0" fontId="2" fillId="5" borderId="0" xfId="0" applyFont="1" applyFill="1" applyAlignment="1">
      <alignment horizontal="left" vertical="center" wrapText="1"/>
    </xf>
    <xf numFmtId="0" fontId="8" fillId="5" borderId="0" xfId="0" applyFont="1" applyFill="1" applyAlignment="1">
      <alignment horizontal="center" vertical="center"/>
    </xf>
    <xf numFmtId="38" fontId="0" fillId="5" borderId="0" xfId="0" applyNumberFormat="1" applyFill="1" applyAlignment="1" applyProtection="1">
      <alignment horizontal="left" vertical="center"/>
      <protection locked="0"/>
    </xf>
    <xf numFmtId="0" fontId="8" fillId="5" borderId="0" xfId="0" applyFont="1" applyFill="1" applyAlignment="1">
      <alignment vertical="center"/>
    </xf>
    <xf numFmtId="38" fontId="2" fillId="2" borderId="40" xfId="1" applyFont="1" applyFill="1" applyBorder="1" applyAlignment="1" applyProtection="1">
      <alignment horizontal="right"/>
      <protection locked="0"/>
    </xf>
    <xf numFmtId="38" fontId="2" fillId="2" borderId="41" xfId="1" applyFont="1" applyFill="1" applyBorder="1" applyAlignment="1" applyProtection="1">
      <alignment horizontal="right"/>
      <protection locked="0"/>
    </xf>
    <xf numFmtId="0" fontId="0" fillId="3" borderId="12" xfId="0" applyFill="1" applyBorder="1"/>
    <xf numFmtId="0" fontId="0" fillId="0" borderId="39" xfId="0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38" fontId="0" fillId="6" borderId="14" xfId="1" applyFont="1" applyFill="1" applyBorder="1"/>
    <xf numFmtId="0" fontId="2" fillId="0" borderId="43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0" fillId="2" borderId="12" xfId="0" applyFill="1" applyBorder="1" applyAlignment="1" applyProtection="1">
      <alignment horizontal="center" vertical="center"/>
      <protection locked="0"/>
    </xf>
    <xf numFmtId="0" fontId="0" fillId="2" borderId="39" xfId="0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 vertical="center" wrapText="1"/>
    </xf>
    <xf numFmtId="38" fontId="0" fillId="0" borderId="0" xfId="1" applyFont="1" applyFill="1" applyBorder="1"/>
    <xf numFmtId="0" fontId="0" fillId="0" borderId="12" xfId="0" applyBorder="1" applyAlignment="1">
      <alignment horizontal="center"/>
    </xf>
    <xf numFmtId="0" fontId="4" fillId="0" borderId="39" xfId="0" applyFont="1" applyBorder="1" applyAlignment="1">
      <alignment horizontal="left"/>
    </xf>
    <xf numFmtId="38" fontId="0" fillId="6" borderId="51" xfId="1" applyFont="1" applyFill="1" applyBorder="1" applyAlignment="1"/>
    <xf numFmtId="38" fontId="0" fillId="6" borderId="52" xfId="1" applyFont="1" applyFill="1" applyBorder="1"/>
    <xf numFmtId="38" fontId="0" fillId="6" borderId="39" xfId="1" applyFont="1" applyFill="1" applyBorder="1"/>
    <xf numFmtId="38" fontId="0" fillId="6" borderId="51" xfId="1" applyFont="1" applyFill="1" applyBorder="1"/>
    <xf numFmtId="0" fontId="4" fillId="0" borderId="16" xfId="0" applyFont="1" applyBorder="1" applyAlignment="1">
      <alignment wrapText="1"/>
    </xf>
    <xf numFmtId="0" fontId="4" fillId="0" borderId="39" xfId="0" applyFont="1" applyBorder="1" applyAlignment="1">
      <alignment horizontal="center" wrapText="1"/>
    </xf>
    <xf numFmtId="0" fontId="0" fillId="0" borderId="42" xfId="0" applyBorder="1" applyAlignment="1">
      <alignment horizontal="center"/>
    </xf>
    <xf numFmtId="0" fontId="0" fillId="9" borderId="13" xfId="0" applyFill="1" applyBorder="1"/>
    <xf numFmtId="0" fontId="0" fillId="9" borderId="52" xfId="0" applyFill="1" applyBorder="1"/>
    <xf numFmtId="0" fontId="0" fillId="0" borderId="42" xfId="0" applyBorder="1" applyAlignment="1">
      <alignment horizontal="center" vertical="center"/>
    </xf>
    <xf numFmtId="0" fontId="4" fillId="0" borderId="52" xfId="0" applyFont="1" applyBorder="1" applyAlignment="1">
      <alignment horizontal="center" vertical="center" wrapText="1"/>
    </xf>
    <xf numFmtId="0" fontId="4" fillId="0" borderId="53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 wrapText="1"/>
    </xf>
    <xf numFmtId="0" fontId="4" fillId="0" borderId="51" xfId="0" applyFont="1" applyBorder="1" applyAlignment="1">
      <alignment horizontal="center" vertical="center" wrapText="1"/>
    </xf>
    <xf numFmtId="0" fontId="4" fillId="0" borderId="39" xfId="0" applyFont="1" applyBorder="1"/>
    <xf numFmtId="38" fontId="0" fillId="0" borderId="20" xfId="0" applyNumberFormat="1" applyBorder="1"/>
    <xf numFmtId="0" fontId="0" fillId="7" borderId="42" xfId="0" applyFill="1" applyBorder="1" applyAlignment="1">
      <alignment horizontal="center" vertical="center"/>
    </xf>
    <xf numFmtId="0" fontId="0" fillId="7" borderId="52" xfId="0" applyFill="1" applyBorder="1" applyAlignment="1">
      <alignment horizontal="center" vertical="center"/>
    </xf>
    <xf numFmtId="180" fontId="0" fillId="6" borderId="39" xfId="0" applyNumberFormat="1" applyFill="1" applyBorder="1" applyAlignment="1">
      <alignment vertical="center"/>
    </xf>
    <xf numFmtId="0" fontId="0" fillId="5" borderId="0" xfId="0" applyFill="1" applyAlignment="1" applyProtection="1">
      <alignment horizontal="right"/>
      <protection locked="0"/>
    </xf>
    <xf numFmtId="0" fontId="0" fillId="0" borderId="0" xfId="0" applyAlignment="1" applyProtection="1">
      <alignment horizontal="right"/>
      <protection locked="0"/>
    </xf>
    <xf numFmtId="179" fontId="0" fillId="7" borderId="42" xfId="0" applyNumberFormat="1" applyFill="1" applyBorder="1"/>
    <xf numFmtId="38" fontId="0" fillId="6" borderId="42" xfId="1" applyFont="1" applyFill="1" applyBorder="1"/>
    <xf numFmtId="0" fontId="4" fillId="3" borderId="21" xfId="0" applyFont="1" applyFill="1" applyBorder="1" applyAlignment="1">
      <alignment horizontal="left" vertical="center" wrapText="1"/>
    </xf>
    <xf numFmtId="0" fontId="4" fillId="3" borderId="23" xfId="0" applyFont="1" applyFill="1" applyBorder="1" applyAlignment="1">
      <alignment horizontal="left" vertical="center" wrapText="1"/>
    </xf>
    <xf numFmtId="0" fontId="4" fillId="3" borderId="38" xfId="0" applyFont="1" applyFill="1" applyBorder="1" applyAlignment="1">
      <alignment horizontal="left" vertical="center" wrapText="1"/>
    </xf>
    <xf numFmtId="0" fontId="4" fillId="3" borderId="39" xfId="0" applyFont="1" applyFill="1" applyBorder="1" applyAlignment="1">
      <alignment horizontal="left" vertical="center" wrapText="1"/>
    </xf>
    <xf numFmtId="0" fontId="0" fillId="3" borderId="16" xfId="0" applyFill="1" applyBorder="1" applyAlignment="1" applyProtection="1">
      <alignment horizontal="center" vertical="center" wrapText="1"/>
      <protection locked="0"/>
    </xf>
    <xf numFmtId="0" fontId="0" fillId="3" borderId="21" xfId="0" applyFill="1" applyBorder="1" applyAlignment="1">
      <alignment horizontal="left" vertical="center"/>
    </xf>
    <xf numFmtId="0" fontId="0" fillId="3" borderId="23" xfId="0" applyFill="1" applyBorder="1" applyAlignment="1">
      <alignment horizontal="left" vertical="center"/>
    </xf>
    <xf numFmtId="0" fontId="0" fillId="3" borderId="38" xfId="0" applyFill="1" applyBorder="1" applyAlignment="1">
      <alignment horizontal="left" vertical="center"/>
    </xf>
    <xf numFmtId="0" fontId="4" fillId="3" borderId="19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3" borderId="37" xfId="0" applyFont="1" applyFill="1" applyBorder="1" applyAlignment="1">
      <alignment horizontal="center" vertical="center"/>
    </xf>
    <xf numFmtId="0" fontId="0" fillId="3" borderId="42" xfId="0" applyFill="1" applyBorder="1" applyAlignment="1">
      <alignment vertical="center"/>
    </xf>
    <xf numFmtId="0" fontId="0" fillId="3" borderId="39" xfId="0" applyFill="1" applyBorder="1" applyAlignment="1">
      <alignment horizontal="left" vertical="center"/>
    </xf>
    <xf numFmtId="0" fontId="4" fillId="5" borderId="56" xfId="0" applyFont="1" applyFill="1" applyBorder="1" applyProtection="1">
      <protection locked="0"/>
    </xf>
    <xf numFmtId="0" fontId="4" fillId="5" borderId="5" xfId="0" applyFont="1" applyFill="1" applyBorder="1" applyProtection="1">
      <protection locked="0"/>
    </xf>
    <xf numFmtId="0" fontId="4" fillId="5" borderId="57" xfId="0" applyFont="1" applyFill="1" applyBorder="1" applyAlignment="1" applyProtection="1">
      <alignment horizontal="center" vertical="center" wrapText="1"/>
      <protection locked="0"/>
    </xf>
    <xf numFmtId="38" fontId="2" fillId="0" borderId="17" xfId="0" applyNumberFormat="1" applyFont="1" applyBorder="1" applyAlignment="1" applyProtection="1">
      <alignment wrapText="1"/>
      <protection locked="0"/>
    </xf>
    <xf numFmtId="38" fontId="2" fillId="0" borderId="29" xfId="0" applyNumberFormat="1" applyFont="1" applyBorder="1" applyProtection="1">
      <protection locked="0"/>
    </xf>
    <xf numFmtId="38" fontId="2" fillId="0" borderId="18" xfId="0" applyNumberFormat="1" applyFont="1" applyBorder="1" applyProtection="1">
      <protection locked="0"/>
    </xf>
    <xf numFmtId="38" fontId="2" fillId="0" borderId="43" xfId="1" applyFont="1" applyFill="1" applyBorder="1" applyProtection="1">
      <protection locked="0"/>
    </xf>
    <xf numFmtId="0" fontId="0" fillId="5" borderId="58" xfId="0" applyFill="1" applyBorder="1" applyAlignment="1" applyProtection="1">
      <alignment horizontal="left"/>
      <protection locked="0"/>
    </xf>
    <xf numFmtId="38" fontId="2" fillId="0" borderId="59" xfId="0" applyNumberFormat="1" applyFont="1" applyBorder="1" applyAlignment="1" applyProtection="1">
      <alignment wrapText="1"/>
      <protection locked="0"/>
    </xf>
    <xf numFmtId="38" fontId="2" fillId="0" borderId="60" xfId="0" applyNumberFormat="1" applyFont="1" applyBorder="1" applyProtection="1">
      <protection locked="0"/>
    </xf>
    <xf numFmtId="38" fontId="2" fillId="0" borderId="61" xfId="0" applyNumberFormat="1" applyFont="1" applyBorder="1" applyProtection="1">
      <protection locked="0"/>
    </xf>
    <xf numFmtId="38" fontId="2" fillId="0" borderId="62" xfId="1" applyFont="1" applyFill="1" applyBorder="1" applyProtection="1">
      <protection locked="0"/>
    </xf>
    <xf numFmtId="0" fontId="0" fillId="5" borderId="63" xfId="0" applyFill="1" applyBorder="1" applyAlignment="1" applyProtection="1">
      <alignment horizontal="left"/>
      <protection locked="0"/>
    </xf>
    <xf numFmtId="38" fontId="2" fillId="0" borderId="64" xfId="0" applyNumberFormat="1" applyFont="1" applyBorder="1" applyAlignment="1" applyProtection="1">
      <alignment wrapText="1"/>
      <protection locked="0"/>
    </xf>
    <xf numFmtId="38" fontId="2" fillId="0" borderId="65" xfId="0" applyNumberFormat="1" applyFont="1" applyBorder="1" applyProtection="1">
      <protection locked="0"/>
    </xf>
    <xf numFmtId="38" fontId="2" fillId="0" borderId="66" xfId="0" applyNumberFormat="1" applyFont="1" applyBorder="1" applyProtection="1">
      <protection locked="0"/>
    </xf>
    <xf numFmtId="38" fontId="2" fillId="0" borderId="67" xfId="1" applyFont="1" applyFill="1" applyBorder="1" applyProtection="1">
      <protection locked="0"/>
    </xf>
    <xf numFmtId="38" fontId="2" fillId="0" borderId="70" xfId="0" applyNumberFormat="1" applyFont="1" applyBorder="1" applyProtection="1">
      <protection locked="0"/>
    </xf>
    <xf numFmtId="38" fontId="2" fillId="0" borderId="69" xfId="0" applyNumberFormat="1" applyFont="1" applyBorder="1" applyProtection="1">
      <protection locked="0"/>
    </xf>
    <xf numFmtId="38" fontId="2" fillId="0" borderId="57" xfId="0" applyNumberFormat="1" applyFont="1" applyBorder="1" applyProtection="1">
      <protection locked="0"/>
    </xf>
    <xf numFmtId="38" fontId="2" fillId="0" borderId="70" xfId="1" applyFont="1" applyFill="1" applyBorder="1" applyProtection="1">
      <protection locked="0"/>
    </xf>
    <xf numFmtId="38" fontId="2" fillId="0" borderId="42" xfId="0" applyNumberFormat="1" applyFont="1" applyBorder="1" applyProtection="1">
      <protection locked="0"/>
    </xf>
    <xf numFmtId="38" fontId="2" fillId="0" borderId="51" xfId="0" applyNumberFormat="1" applyFont="1" applyBorder="1" applyProtection="1">
      <protection locked="0"/>
    </xf>
    <xf numFmtId="38" fontId="2" fillId="0" borderId="13" xfId="0" applyNumberFormat="1" applyFont="1" applyBorder="1" applyProtection="1">
      <protection locked="0"/>
    </xf>
    <xf numFmtId="0" fontId="4" fillId="5" borderId="73" xfId="0" applyFont="1" applyFill="1" applyBorder="1" applyAlignment="1" applyProtection="1">
      <alignment horizontal="center" vertical="center" wrapText="1"/>
      <protection locked="0"/>
    </xf>
    <xf numFmtId="38" fontId="2" fillId="0" borderId="44" xfId="0" applyNumberFormat="1" applyFont="1" applyBorder="1" applyProtection="1">
      <protection locked="0"/>
    </xf>
    <xf numFmtId="38" fontId="2" fillId="0" borderId="74" xfId="0" applyNumberFormat="1" applyFont="1" applyBorder="1" applyProtection="1">
      <protection locked="0"/>
    </xf>
    <xf numFmtId="38" fontId="2" fillId="0" borderId="75" xfId="0" applyNumberFormat="1" applyFont="1" applyBorder="1" applyProtection="1">
      <protection locked="0"/>
    </xf>
    <xf numFmtId="38" fontId="2" fillId="0" borderId="55" xfId="0" applyNumberFormat="1" applyFont="1" applyBorder="1" applyProtection="1">
      <protection locked="0"/>
    </xf>
    <xf numFmtId="38" fontId="2" fillId="0" borderId="39" xfId="0" applyNumberFormat="1" applyFont="1" applyBorder="1" applyProtection="1">
      <protection locked="0"/>
    </xf>
    <xf numFmtId="38" fontId="0" fillId="6" borderId="53" xfId="1" applyFont="1" applyFill="1" applyBorder="1"/>
    <xf numFmtId="0" fontId="4" fillId="8" borderId="77" xfId="0" applyFont="1" applyFill="1" applyBorder="1" applyAlignment="1">
      <alignment horizontal="center" vertical="center" wrapText="1"/>
    </xf>
    <xf numFmtId="0" fontId="4" fillId="5" borderId="73" xfId="0" applyFont="1" applyFill="1" applyBorder="1" applyProtection="1">
      <protection locked="0"/>
    </xf>
    <xf numFmtId="181" fontId="0" fillId="4" borderId="42" xfId="0" applyNumberFormat="1" applyFill="1" applyBorder="1"/>
    <xf numFmtId="181" fontId="0" fillId="4" borderId="13" xfId="0" applyNumberFormat="1" applyFill="1" applyBorder="1"/>
    <xf numFmtId="181" fontId="0" fillId="4" borderId="39" xfId="0" applyNumberFormat="1" applyFill="1" applyBorder="1"/>
    <xf numFmtId="181" fontId="0" fillId="4" borderId="14" xfId="0" applyNumberFormat="1" applyFill="1" applyBorder="1"/>
    <xf numFmtId="0" fontId="0" fillId="9" borderId="14" xfId="0" applyFill="1" applyBorder="1"/>
    <xf numFmtId="0" fontId="0" fillId="5" borderId="12" xfId="0" applyFill="1" applyBorder="1"/>
    <xf numFmtId="0" fontId="0" fillId="5" borderId="52" xfId="0" applyFill="1" applyBorder="1"/>
    <xf numFmtId="0" fontId="11" fillId="5" borderId="0" xfId="0" applyFont="1" applyFill="1" applyAlignment="1" applyProtection="1">
      <alignment vertical="center"/>
      <protection locked="0"/>
    </xf>
    <xf numFmtId="0" fontId="0" fillId="5" borderId="0" xfId="0" applyFill="1" applyAlignment="1">
      <alignment horizontal="right"/>
    </xf>
    <xf numFmtId="0" fontId="0" fillId="9" borderId="16" xfId="0" applyFill="1" applyBorder="1"/>
    <xf numFmtId="0" fontId="4" fillId="5" borderId="56" xfId="0" applyFont="1" applyFill="1" applyBorder="1" applyAlignment="1" applyProtection="1">
      <alignment horizontal="center"/>
      <protection locked="0"/>
    </xf>
    <xf numFmtId="0" fontId="4" fillId="5" borderId="73" xfId="0" applyFont="1" applyFill="1" applyBorder="1" applyAlignment="1" applyProtection="1">
      <alignment horizontal="center"/>
      <protection locked="0"/>
    </xf>
    <xf numFmtId="0" fontId="0" fillId="0" borderId="57" xfId="0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181" fontId="0" fillId="0" borderId="42" xfId="0" applyNumberFormat="1" applyBorder="1"/>
    <xf numFmtId="181" fontId="0" fillId="0" borderId="52" xfId="0" applyNumberFormat="1" applyBorder="1"/>
    <xf numFmtId="181" fontId="0" fillId="0" borderId="39" xfId="0" applyNumberFormat="1" applyBorder="1"/>
    <xf numFmtId="38" fontId="1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8" borderId="0" xfId="0" applyFont="1" applyFill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8" borderId="87" xfId="0" applyFont="1" applyFill="1" applyBorder="1" applyAlignment="1">
      <alignment horizontal="center" vertical="center" wrapText="1"/>
    </xf>
    <xf numFmtId="0" fontId="4" fillId="5" borderId="83" xfId="0" applyFont="1" applyFill="1" applyBorder="1" applyProtection="1">
      <protection locked="0"/>
    </xf>
    <xf numFmtId="0" fontId="4" fillId="5" borderId="86" xfId="0" applyFont="1" applyFill="1" applyBorder="1" applyProtection="1">
      <protection locked="0"/>
    </xf>
    <xf numFmtId="0" fontId="15" fillId="10" borderId="0" xfId="0" applyFont="1" applyFill="1" applyAlignment="1">
      <alignment vertical="center"/>
    </xf>
    <xf numFmtId="0" fontId="0" fillId="5" borderId="0" xfId="0" applyFill="1" applyAlignment="1">
      <alignment vertical="center"/>
    </xf>
    <xf numFmtId="0" fontId="14" fillId="5" borderId="0" xfId="0" applyFont="1" applyFill="1" applyAlignment="1">
      <alignment vertical="center"/>
    </xf>
    <xf numFmtId="0" fontId="16" fillId="5" borderId="0" xfId="0" applyFont="1" applyFill="1" applyAlignment="1" applyProtection="1">
      <alignment vertical="center"/>
      <protection locked="0"/>
    </xf>
    <xf numFmtId="0" fontId="4" fillId="8" borderId="41" xfId="0" applyFont="1" applyFill="1" applyBorder="1" applyAlignment="1">
      <alignment horizontal="center" vertical="center" wrapText="1"/>
    </xf>
    <xf numFmtId="0" fontId="4" fillId="8" borderId="55" xfId="0" applyFont="1" applyFill="1" applyBorder="1" applyAlignment="1">
      <alignment horizontal="center" vertical="center" wrapText="1"/>
    </xf>
    <xf numFmtId="0" fontId="4" fillId="4" borderId="29" xfId="0" applyFont="1" applyFill="1" applyBorder="1" applyAlignment="1">
      <alignment horizontal="center" vertical="center" wrapText="1"/>
    </xf>
    <xf numFmtId="0" fontId="4" fillId="4" borderId="48" xfId="0" applyFont="1" applyFill="1" applyBorder="1" applyAlignment="1">
      <alignment horizontal="center" vertical="center" wrapText="1"/>
    </xf>
    <xf numFmtId="0" fontId="4" fillId="4" borderId="83" xfId="0" applyFont="1" applyFill="1" applyBorder="1" applyAlignment="1">
      <alignment horizontal="center" vertical="center" wrapText="1"/>
    </xf>
    <xf numFmtId="0" fontId="4" fillId="4" borderId="41" xfId="0" applyFont="1" applyFill="1" applyBorder="1" applyAlignment="1">
      <alignment horizontal="center" vertical="center" wrapText="1"/>
    </xf>
    <xf numFmtId="0" fontId="4" fillId="4" borderId="55" xfId="0" applyFont="1" applyFill="1" applyBorder="1" applyAlignment="1">
      <alignment horizontal="center" vertical="center" wrapText="1"/>
    </xf>
    <xf numFmtId="0" fontId="4" fillId="8" borderId="91" xfId="0" applyFont="1" applyFill="1" applyBorder="1" applyAlignment="1">
      <alignment horizontal="center" vertical="center" wrapText="1"/>
    </xf>
    <xf numFmtId="0" fontId="2" fillId="5" borderId="0" xfId="0" applyFont="1" applyFill="1" applyProtection="1">
      <protection locked="0"/>
    </xf>
    <xf numFmtId="0" fontId="2" fillId="5" borderId="0" xfId="0" applyFont="1" applyFill="1" applyAlignment="1">
      <alignment wrapText="1"/>
    </xf>
    <xf numFmtId="0" fontId="2" fillId="5" borderId="0" xfId="0" applyFont="1" applyFill="1" applyAlignment="1" applyProtection="1">
      <alignment wrapText="1"/>
      <protection locked="0"/>
    </xf>
    <xf numFmtId="0" fontId="0" fillId="5" borderId="48" xfId="0" applyFill="1" applyBorder="1" applyProtection="1">
      <protection locked="0"/>
    </xf>
    <xf numFmtId="38" fontId="2" fillId="5" borderId="0" xfId="0" applyNumberFormat="1" applyFont="1" applyFill="1" applyProtection="1">
      <protection locked="0"/>
    </xf>
    <xf numFmtId="0" fontId="2" fillId="5" borderId="0" xfId="0" applyFont="1" applyFill="1" applyAlignment="1">
      <alignment vertical="center"/>
    </xf>
    <xf numFmtId="0" fontId="2" fillId="5" borderId="0" xfId="0" applyFont="1" applyFill="1" applyAlignment="1" applyProtection="1">
      <alignment vertical="center"/>
      <protection locked="0"/>
    </xf>
    <xf numFmtId="181" fontId="0" fillId="0" borderId="94" xfId="0" applyNumberFormat="1" applyBorder="1"/>
    <xf numFmtId="181" fontId="0" fillId="0" borderId="95" xfId="5" applyNumberFormat="1" applyFont="1" applyFill="1" applyBorder="1" applyAlignment="1"/>
    <xf numFmtId="181" fontId="0" fillId="0" borderId="96" xfId="0" applyNumberFormat="1" applyBorder="1"/>
    <xf numFmtId="182" fontId="0" fillId="0" borderId="97" xfId="0" applyNumberFormat="1" applyBorder="1"/>
    <xf numFmtId="181" fontId="0" fillId="0" borderId="22" xfId="0" applyNumberFormat="1" applyBorder="1"/>
    <xf numFmtId="181" fontId="0" fillId="0" borderId="99" xfId="5" applyNumberFormat="1" applyFont="1" applyFill="1" applyBorder="1" applyAlignment="1"/>
    <xf numFmtId="181" fontId="0" fillId="0" borderId="23" xfId="0" applyNumberFormat="1" applyBorder="1"/>
    <xf numFmtId="182" fontId="0" fillId="0" borderId="100" xfId="0" applyNumberFormat="1" applyBorder="1"/>
    <xf numFmtId="181" fontId="0" fillId="0" borderId="103" xfId="0" applyNumberFormat="1" applyBorder="1"/>
    <xf numFmtId="181" fontId="0" fillId="0" borderId="104" xfId="5" applyNumberFormat="1" applyFont="1" applyFill="1" applyBorder="1" applyAlignment="1"/>
    <xf numFmtId="181" fontId="0" fillId="0" borderId="105" xfId="0" applyNumberFormat="1" applyBorder="1"/>
    <xf numFmtId="182" fontId="0" fillId="0" borderId="106" xfId="0" applyNumberFormat="1" applyBorder="1"/>
    <xf numFmtId="181" fontId="0" fillId="0" borderId="109" xfId="0" applyNumberFormat="1" applyBorder="1"/>
    <xf numFmtId="181" fontId="0" fillId="0" borderId="110" xfId="5" applyNumberFormat="1" applyFont="1" applyFill="1" applyBorder="1" applyAlignment="1"/>
    <xf numFmtId="181" fontId="0" fillId="0" borderId="111" xfId="0" applyNumberFormat="1" applyBorder="1"/>
    <xf numFmtId="182" fontId="0" fillId="0" borderId="112" xfId="0" applyNumberFormat="1" applyBorder="1"/>
    <xf numFmtId="181" fontId="0" fillId="0" borderId="115" xfId="0" applyNumberFormat="1" applyBorder="1"/>
    <xf numFmtId="181" fontId="0" fillId="0" borderId="116" xfId="5" applyNumberFormat="1" applyFont="1" applyFill="1" applyBorder="1" applyAlignment="1"/>
    <xf numFmtId="181" fontId="0" fillId="0" borderId="117" xfId="0" applyNumberFormat="1" applyBorder="1"/>
    <xf numFmtId="182" fontId="0" fillId="0" borderId="118" xfId="0" applyNumberFormat="1" applyBorder="1"/>
    <xf numFmtId="0" fontId="0" fillId="5" borderId="0" xfId="0" applyFill="1" applyAlignment="1">
      <alignment vertical="top" wrapText="1"/>
    </xf>
    <xf numFmtId="0" fontId="12" fillId="5" borderId="0" xfId="0" applyFont="1" applyFill="1" applyAlignment="1">
      <alignment horizontal="right" vertical="center"/>
    </xf>
    <xf numFmtId="0" fontId="0" fillId="10" borderId="0" xfId="0" applyFill="1" applyAlignment="1">
      <alignment vertical="center"/>
    </xf>
    <xf numFmtId="0" fontId="19" fillId="5" borderId="29" xfId="0" applyFont="1" applyFill="1" applyBorder="1" applyAlignment="1">
      <alignment vertical="center"/>
    </xf>
    <xf numFmtId="0" fontId="19" fillId="5" borderId="48" xfId="0" applyFont="1" applyFill="1" applyBorder="1" applyAlignment="1">
      <alignment vertical="center"/>
    </xf>
    <xf numFmtId="0" fontId="19" fillId="5" borderId="0" xfId="0" applyFont="1" applyFill="1" applyAlignment="1">
      <alignment vertical="center"/>
    </xf>
    <xf numFmtId="0" fontId="19" fillId="5" borderId="41" xfId="0" applyFont="1" applyFill="1" applyBorder="1" applyAlignment="1">
      <alignment vertical="center"/>
    </xf>
    <xf numFmtId="0" fontId="21" fillId="5" borderId="122" xfId="0" applyFont="1" applyFill="1" applyBorder="1" applyAlignment="1" applyProtection="1">
      <alignment horizontal="center" vertical="center"/>
      <protection locked="0"/>
    </xf>
    <xf numFmtId="176" fontId="22" fillId="0" borderId="36" xfId="0" applyNumberFormat="1" applyFont="1" applyBorder="1" applyAlignment="1" applyProtection="1">
      <alignment horizontal="center" vertical="center"/>
      <protection locked="0"/>
    </xf>
    <xf numFmtId="0" fontId="20" fillId="5" borderId="0" xfId="0" applyFont="1" applyFill="1" applyAlignment="1" applyProtection="1">
      <alignment horizontal="left" vertical="center"/>
      <protection locked="0"/>
    </xf>
    <xf numFmtId="0" fontId="0" fillId="5" borderId="124" xfId="0" applyFill="1" applyBorder="1" applyAlignment="1">
      <alignment vertical="center" wrapText="1"/>
    </xf>
    <xf numFmtId="0" fontId="0" fillId="5" borderId="125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18" fillId="10" borderId="43" xfId="0" applyFont="1" applyFill="1" applyBorder="1" applyAlignment="1">
      <alignment horizontal="left" vertical="center" wrapText="1" indent="1"/>
    </xf>
    <xf numFmtId="0" fontId="18" fillId="10" borderId="47" xfId="0" applyFont="1" applyFill="1" applyBorder="1" applyAlignment="1">
      <alignment vertical="center"/>
    </xf>
    <xf numFmtId="0" fontId="13" fillId="13" borderId="0" xfId="0" applyFont="1" applyFill="1" applyAlignment="1">
      <alignment horizontal="center" vertical="center"/>
    </xf>
    <xf numFmtId="0" fontId="0" fillId="13" borderId="0" xfId="0" applyFill="1"/>
    <xf numFmtId="38" fontId="0" fillId="13" borderId="0" xfId="0" applyNumberFormat="1" applyFill="1" applyAlignment="1">
      <alignment horizontal="center"/>
    </xf>
    <xf numFmtId="0" fontId="0" fillId="13" borderId="0" xfId="0" applyFill="1" applyAlignment="1">
      <alignment horizontal="center"/>
    </xf>
    <xf numFmtId="0" fontId="0" fillId="0" borderId="143" xfId="0" applyBorder="1"/>
    <xf numFmtId="0" fontId="0" fillId="0" borderId="144" xfId="0" applyBorder="1"/>
    <xf numFmtId="0" fontId="0" fillId="0" borderId="144" xfId="0" applyBorder="1" applyAlignment="1">
      <alignment horizontal="right"/>
    </xf>
    <xf numFmtId="0" fontId="0" fillId="0" borderId="57" xfId="0" applyBorder="1" applyAlignment="1">
      <alignment horizontal="center" vertical="center"/>
    </xf>
    <xf numFmtId="0" fontId="0" fillId="0" borderId="76" xfId="0" applyBorder="1" applyAlignment="1">
      <alignment vertical="center"/>
    </xf>
    <xf numFmtId="38" fontId="0" fillId="0" borderId="148" xfId="1" applyFont="1" applyBorder="1"/>
    <xf numFmtId="38" fontId="0" fillId="0" borderId="2" xfId="1" applyFont="1" applyBorder="1"/>
    <xf numFmtId="186" fontId="0" fillId="0" borderId="2" xfId="0" applyNumberFormat="1" applyBorder="1"/>
    <xf numFmtId="38" fontId="0" fillId="0" borderId="55" xfId="0" applyNumberFormat="1" applyBorder="1"/>
    <xf numFmtId="38" fontId="0" fillId="0" borderId="39" xfId="0" applyNumberFormat="1" applyBorder="1"/>
    <xf numFmtId="38" fontId="0" fillId="0" borderId="0" xfId="1" applyFont="1"/>
    <xf numFmtId="0" fontId="28" fillId="5" borderId="0" xfId="0" applyFont="1" applyFill="1" applyAlignment="1" applyProtection="1">
      <alignment horizontal="left" vertical="center"/>
      <protection locked="0"/>
    </xf>
    <xf numFmtId="38" fontId="2" fillId="5" borderId="147" xfId="0" applyNumberFormat="1" applyFont="1" applyFill="1" applyBorder="1" applyProtection="1">
      <protection locked="0"/>
    </xf>
    <xf numFmtId="38" fontId="2" fillId="5" borderId="20" xfId="0" applyNumberFormat="1" applyFont="1" applyFill="1" applyBorder="1" applyProtection="1">
      <protection locked="0"/>
    </xf>
    <xf numFmtId="38" fontId="2" fillId="5" borderId="39" xfId="0" applyNumberFormat="1" applyFont="1" applyFill="1" applyBorder="1" applyProtection="1">
      <protection locked="0"/>
    </xf>
    <xf numFmtId="0" fontId="8" fillId="0" borderId="0" xfId="0" applyFont="1"/>
    <xf numFmtId="38" fontId="0" fillId="0" borderId="27" xfId="1" applyFont="1" applyBorder="1" applyAlignment="1">
      <alignment horizontal="left" wrapText="1"/>
    </xf>
    <xf numFmtId="0" fontId="0" fillId="8" borderId="89" xfId="0" applyFill="1" applyBorder="1" applyAlignment="1">
      <alignment horizontal="center" vertical="center" wrapText="1"/>
    </xf>
    <xf numFmtId="0" fontId="0" fillId="8" borderId="147" xfId="0" applyFill="1" applyBorder="1" applyAlignment="1">
      <alignment horizontal="center" vertical="center" wrapText="1"/>
    </xf>
    <xf numFmtId="0" fontId="0" fillId="8" borderId="77" xfId="0" applyFill="1" applyBorder="1"/>
    <xf numFmtId="0" fontId="0" fillId="8" borderId="77" xfId="0" applyFill="1" applyBorder="1" applyAlignment="1">
      <alignment horizontal="center"/>
    </xf>
    <xf numFmtId="0" fontId="0" fillId="8" borderId="55" xfId="0" applyFill="1" applyBorder="1" applyAlignment="1">
      <alignment horizontal="center"/>
    </xf>
    <xf numFmtId="0" fontId="0" fillId="8" borderId="55" xfId="0" applyFill="1" applyBorder="1"/>
    <xf numFmtId="38" fontId="0" fillId="4" borderId="148" xfId="1" applyFont="1" applyFill="1" applyBorder="1"/>
    <xf numFmtId="38" fontId="0" fillId="4" borderId="27" xfId="1" applyFont="1" applyFill="1" applyBorder="1"/>
    <xf numFmtId="38" fontId="0" fillId="4" borderId="39" xfId="0" applyNumberFormat="1" applyFill="1" applyBorder="1"/>
    <xf numFmtId="38" fontId="0" fillId="4" borderId="55" xfId="0" applyNumberFormat="1" applyFill="1" applyBorder="1"/>
    <xf numFmtId="38" fontId="0" fillId="7" borderId="2" xfId="1" applyFont="1" applyFill="1" applyBorder="1"/>
    <xf numFmtId="38" fontId="0" fillId="7" borderId="2" xfId="0" applyNumberFormat="1" applyFill="1" applyBorder="1"/>
    <xf numFmtId="38" fontId="0" fillId="4" borderId="20" xfId="0" applyNumberFormat="1" applyFill="1" applyBorder="1"/>
    <xf numFmtId="0" fontId="0" fillId="0" borderId="52" xfId="0" applyBorder="1"/>
    <xf numFmtId="38" fontId="0" fillId="7" borderId="52" xfId="1" applyFont="1" applyFill="1" applyBorder="1"/>
    <xf numFmtId="38" fontId="0" fillId="0" borderId="52" xfId="1" applyFont="1" applyBorder="1"/>
    <xf numFmtId="186" fontId="0" fillId="6" borderId="52" xfId="0" applyNumberFormat="1" applyFill="1" applyBorder="1"/>
    <xf numFmtId="186" fontId="0" fillId="0" borderId="52" xfId="0" applyNumberFormat="1" applyBorder="1"/>
    <xf numFmtId="38" fontId="0" fillId="4" borderId="39" xfId="1" applyFont="1" applyFill="1" applyBorder="1"/>
    <xf numFmtId="38" fontId="0" fillId="0" borderId="39" xfId="1" applyFont="1" applyBorder="1"/>
    <xf numFmtId="0" fontId="0" fillId="0" borderId="20" xfId="0" applyBorder="1"/>
    <xf numFmtId="0" fontId="0" fillId="0" borderId="95" xfId="0" applyBorder="1"/>
    <xf numFmtId="38" fontId="0" fillId="0" borderId="96" xfId="1" applyFont="1" applyFill="1" applyBorder="1"/>
    <xf numFmtId="0" fontId="0" fillId="0" borderId="99" xfId="0" applyBorder="1"/>
    <xf numFmtId="38" fontId="0" fillId="0" borderId="23" xfId="1" applyFont="1" applyFill="1" applyBorder="1"/>
    <xf numFmtId="0" fontId="0" fillId="0" borderId="104" xfId="0" applyBorder="1"/>
    <xf numFmtId="38" fontId="0" fillId="0" borderId="105" xfId="1" applyFont="1" applyFill="1" applyBorder="1"/>
    <xf numFmtId="0" fontId="0" fillId="0" borderId="110" xfId="0" applyBorder="1"/>
    <xf numFmtId="186" fontId="0" fillId="6" borderId="111" xfId="0" applyNumberFormat="1" applyFill="1" applyBorder="1"/>
    <xf numFmtId="186" fontId="0" fillId="6" borderId="105" xfId="0" applyNumberFormat="1" applyFill="1" applyBorder="1"/>
    <xf numFmtId="38" fontId="0" fillId="7" borderId="111" xfId="1" applyFont="1" applyFill="1" applyBorder="1"/>
    <xf numFmtId="38" fontId="0" fillId="6" borderId="23" xfId="1" applyFont="1" applyFill="1" applyBorder="1"/>
    <xf numFmtId="38" fontId="0" fillId="7" borderId="23" xfId="1" applyFont="1" applyFill="1" applyBorder="1"/>
    <xf numFmtId="0" fontId="0" fillId="0" borderId="116" xfId="0" applyBorder="1"/>
    <xf numFmtId="38" fontId="0" fillId="7" borderId="117" xfId="1" applyFont="1" applyFill="1" applyBorder="1"/>
    <xf numFmtId="38" fontId="0" fillId="7" borderId="95" xfId="1" applyFont="1" applyFill="1" applyBorder="1"/>
    <xf numFmtId="3" fontId="0" fillId="0" borderId="95" xfId="0" applyNumberFormat="1" applyBorder="1"/>
    <xf numFmtId="0" fontId="0" fillId="6" borderId="95" xfId="0" applyFill="1" applyBorder="1"/>
    <xf numFmtId="186" fontId="0" fillId="0" borderId="95" xfId="0" applyNumberFormat="1" applyBorder="1"/>
    <xf numFmtId="38" fontId="0" fillId="7" borderId="95" xfId="0" applyNumberFormat="1" applyFill="1" applyBorder="1"/>
    <xf numFmtId="38" fontId="0" fillId="4" borderId="96" xfId="1" applyFont="1" applyFill="1" applyBorder="1"/>
    <xf numFmtId="38" fontId="0" fillId="0" borderId="96" xfId="1" applyFont="1" applyBorder="1"/>
    <xf numFmtId="38" fontId="0" fillId="7" borderId="99" xfId="1" applyFont="1" applyFill="1" applyBorder="1"/>
    <xf numFmtId="3" fontId="0" fillId="0" borderId="99" xfId="0" applyNumberFormat="1" applyBorder="1"/>
    <xf numFmtId="0" fontId="0" fillId="6" borderId="99" xfId="0" applyFill="1" applyBorder="1"/>
    <xf numFmtId="186" fontId="0" fillId="0" borderId="99" xfId="0" applyNumberFormat="1" applyBorder="1"/>
    <xf numFmtId="38" fontId="0" fillId="7" borderId="99" xfId="0" applyNumberFormat="1" applyFill="1" applyBorder="1"/>
    <xf numFmtId="38" fontId="0" fillId="4" borderId="23" xfId="1" applyFont="1" applyFill="1" applyBorder="1"/>
    <xf numFmtId="38" fontId="0" fillId="0" borderId="23" xfId="1" applyFont="1" applyBorder="1"/>
    <xf numFmtId="38" fontId="0" fillId="0" borderId="23" xfId="1" applyFont="1" applyBorder="1" applyAlignment="1">
      <alignment wrapText="1"/>
    </xf>
    <xf numFmtId="38" fontId="0" fillId="7" borderId="104" xfId="1" applyFont="1" applyFill="1" applyBorder="1"/>
    <xf numFmtId="3" fontId="0" fillId="0" borderId="104" xfId="0" applyNumberFormat="1" applyBorder="1"/>
    <xf numFmtId="0" fontId="0" fillId="6" borderId="104" xfId="0" applyFill="1" applyBorder="1"/>
    <xf numFmtId="186" fontId="0" fillId="0" borderId="104" xfId="0" applyNumberFormat="1" applyBorder="1"/>
    <xf numFmtId="38" fontId="0" fillId="7" borderId="104" xfId="0" applyNumberFormat="1" applyFill="1" applyBorder="1"/>
    <xf numFmtId="38" fontId="0" fillId="4" borderId="105" xfId="1" applyFont="1" applyFill="1" applyBorder="1"/>
    <xf numFmtId="38" fontId="0" fillId="0" borderId="105" xfId="1" applyFont="1" applyBorder="1"/>
    <xf numFmtId="38" fontId="0" fillId="0" borderId="95" xfId="1" applyFont="1" applyBorder="1"/>
    <xf numFmtId="186" fontId="0" fillId="6" borderId="95" xfId="0" applyNumberFormat="1" applyFill="1" applyBorder="1"/>
    <xf numFmtId="38" fontId="0" fillId="0" borderId="99" xfId="1" applyFont="1" applyBorder="1"/>
    <xf numFmtId="186" fontId="0" fillId="6" borderId="99" xfId="0" applyNumberFormat="1" applyFill="1" applyBorder="1"/>
    <xf numFmtId="38" fontId="0" fillId="0" borderId="99" xfId="1" applyFont="1" applyFill="1" applyBorder="1"/>
    <xf numFmtId="38" fontId="0" fillId="0" borderId="96" xfId="1" applyFont="1" applyBorder="1" applyAlignment="1">
      <alignment wrapText="1"/>
    </xf>
    <xf numFmtId="38" fontId="0" fillId="0" borderId="105" xfId="1" applyFont="1" applyBorder="1" applyAlignment="1">
      <alignment wrapText="1"/>
    </xf>
    <xf numFmtId="186" fontId="0" fillId="6" borderId="2" xfId="0" applyNumberFormat="1" applyFill="1" applyBorder="1"/>
    <xf numFmtId="0" fontId="4" fillId="0" borderId="25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0" fillId="0" borderId="44" xfId="0" applyBorder="1" applyAlignment="1">
      <alignment horizontal="center"/>
    </xf>
    <xf numFmtId="0" fontId="0" fillId="0" borderId="17" xfId="0" applyBorder="1" applyAlignment="1">
      <alignment horizontal="center"/>
    </xf>
    <xf numFmtId="38" fontId="2" fillId="2" borderId="153" xfId="1" applyFont="1" applyFill="1" applyBorder="1" applyAlignment="1" applyProtection="1">
      <alignment horizontal="right"/>
      <protection locked="0"/>
    </xf>
    <xf numFmtId="0" fontId="4" fillId="3" borderId="154" xfId="0" applyFont="1" applyFill="1" applyBorder="1" applyAlignment="1">
      <alignment horizontal="center" vertical="center"/>
    </xf>
    <xf numFmtId="0" fontId="0" fillId="3" borderId="155" xfId="0" applyFill="1" applyBorder="1" applyAlignment="1">
      <alignment horizontal="left" vertical="center"/>
    </xf>
    <xf numFmtId="38" fontId="2" fillId="2" borderId="156" xfId="1" applyFont="1" applyFill="1" applyBorder="1" applyAlignment="1" applyProtection="1">
      <alignment horizontal="right"/>
      <protection locked="0"/>
    </xf>
    <xf numFmtId="0" fontId="4" fillId="3" borderId="155" xfId="0" applyFont="1" applyFill="1" applyBorder="1" applyAlignment="1">
      <alignment horizontal="left" vertical="center" wrapText="1"/>
    </xf>
    <xf numFmtId="0" fontId="4" fillId="3" borderId="109" xfId="0" applyFont="1" applyFill="1" applyBorder="1" applyAlignment="1">
      <alignment horizontal="center" vertical="center"/>
    </xf>
    <xf numFmtId="0" fontId="0" fillId="3" borderId="111" xfId="0" applyFill="1" applyBorder="1" applyAlignment="1">
      <alignment horizontal="left" vertical="center"/>
    </xf>
    <xf numFmtId="38" fontId="2" fillId="2" borderId="108" xfId="1" applyFont="1" applyFill="1" applyBorder="1" applyAlignment="1" applyProtection="1">
      <alignment horizontal="right"/>
      <protection locked="0"/>
    </xf>
    <xf numFmtId="0" fontId="4" fillId="3" borderId="111" xfId="0" applyFont="1" applyFill="1" applyBorder="1" applyAlignment="1">
      <alignment horizontal="left" vertical="center" wrapText="1"/>
    </xf>
    <xf numFmtId="0" fontId="4" fillId="3" borderId="103" xfId="0" applyFont="1" applyFill="1" applyBorder="1" applyAlignment="1">
      <alignment horizontal="center" vertical="center"/>
    </xf>
    <xf numFmtId="0" fontId="0" fillId="3" borderId="105" xfId="0" applyFill="1" applyBorder="1" applyAlignment="1">
      <alignment horizontal="left" vertical="center"/>
    </xf>
    <xf numFmtId="38" fontId="2" fillId="2" borderId="102" xfId="1" applyFont="1" applyFill="1" applyBorder="1" applyAlignment="1" applyProtection="1">
      <alignment horizontal="right"/>
      <protection locked="0"/>
    </xf>
    <xf numFmtId="0" fontId="4" fillId="3" borderId="105" xfId="0" applyFont="1" applyFill="1" applyBorder="1" applyAlignment="1">
      <alignment horizontal="left" vertical="center" wrapText="1"/>
    </xf>
    <xf numFmtId="0" fontId="0" fillId="5" borderId="157" xfId="0" applyFill="1" applyBorder="1"/>
    <xf numFmtId="179" fontId="0" fillId="7" borderId="110" xfId="0" applyNumberFormat="1" applyFill="1" applyBorder="1"/>
    <xf numFmtId="0" fontId="0" fillId="5" borderId="158" xfId="0" applyFill="1" applyBorder="1" applyAlignment="1">
      <alignment wrapText="1"/>
    </xf>
    <xf numFmtId="179" fontId="0" fillId="7" borderId="99" xfId="0" applyNumberFormat="1" applyFill="1" applyBorder="1"/>
    <xf numFmtId="0" fontId="0" fillId="5" borderId="158" xfId="0" applyFill="1" applyBorder="1"/>
    <xf numFmtId="0" fontId="0" fillId="5" borderId="150" xfId="0" applyFill="1" applyBorder="1"/>
    <xf numFmtId="179" fontId="0" fillId="7" borderId="104" xfId="0" applyNumberFormat="1" applyFill="1" applyBorder="1"/>
    <xf numFmtId="49" fontId="4" fillId="0" borderId="154" xfId="0" applyNumberFormat="1" applyFont="1" applyBorder="1" applyAlignment="1">
      <alignment horizontal="center"/>
    </xf>
    <xf numFmtId="0" fontId="4" fillId="0" borderId="155" xfId="0" applyFont="1" applyBorder="1" applyAlignment="1">
      <alignment horizontal="left"/>
    </xf>
    <xf numFmtId="38" fontId="2" fillId="7" borderId="159" xfId="0" applyNumberFormat="1" applyFont="1" applyFill="1" applyBorder="1" applyAlignment="1">
      <alignment horizontal="right"/>
    </xf>
    <xf numFmtId="38" fontId="0" fillId="6" borderId="160" xfId="1" applyFont="1" applyFill="1" applyBorder="1"/>
    <xf numFmtId="38" fontId="0" fillId="6" borderId="161" xfId="1" applyFont="1" applyFill="1" applyBorder="1"/>
    <xf numFmtId="38" fontId="0" fillId="6" borderId="155" xfId="1" applyFont="1" applyFill="1" applyBorder="1"/>
    <xf numFmtId="38" fontId="0" fillId="0" borderId="162" xfId="1" applyFont="1" applyFill="1" applyBorder="1"/>
    <xf numFmtId="177" fontId="0" fillId="9" borderId="154" xfId="0" applyNumberFormat="1" applyFill="1" applyBorder="1"/>
    <xf numFmtId="177" fontId="0" fillId="9" borderId="162" xfId="0" applyNumberFormat="1" applyFill="1" applyBorder="1"/>
    <xf numFmtId="38" fontId="0" fillId="6" borderId="95" xfId="1" applyFont="1" applyFill="1" applyBorder="1"/>
    <xf numFmtId="38" fontId="0" fillId="6" borderId="96" xfId="1" applyFont="1" applyFill="1" applyBorder="1"/>
    <xf numFmtId="38" fontId="0" fillId="6" borderId="154" xfId="0" applyNumberFormat="1" applyFill="1" applyBorder="1"/>
    <xf numFmtId="38" fontId="0" fillId="6" borderId="159" xfId="0" applyNumberFormat="1" applyFill="1" applyBorder="1"/>
    <xf numFmtId="38" fontId="0" fillId="6" borderId="160" xfId="0" applyNumberFormat="1" applyFill="1" applyBorder="1"/>
    <xf numFmtId="0" fontId="0" fillId="0" borderId="162" xfId="0" applyBorder="1"/>
    <xf numFmtId="181" fontId="0" fillId="4" borderId="94" xfId="0" applyNumberFormat="1" applyFill="1" applyBorder="1"/>
    <xf numFmtId="181" fontId="0" fillId="4" borderId="163" xfId="0" applyNumberFormat="1" applyFill="1" applyBorder="1"/>
    <xf numFmtId="181" fontId="0" fillId="4" borderId="96" xfId="0" applyNumberFormat="1" applyFill="1" applyBorder="1"/>
    <xf numFmtId="181" fontId="0" fillId="4" borderId="93" xfId="0" applyNumberFormat="1" applyFill="1" applyBorder="1"/>
    <xf numFmtId="187" fontId="0" fillId="4" borderId="93" xfId="0" applyNumberFormat="1" applyFill="1" applyBorder="1"/>
    <xf numFmtId="0" fontId="0" fillId="4" borderId="93" xfId="0" applyFill="1" applyBorder="1"/>
    <xf numFmtId="0" fontId="0" fillId="0" borderId="94" xfId="0" applyBorder="1"/>
    <xf numFmtId="0" fontId="0" fillId="4" borderId="95" xfId="0" applyFill="1" applyBorder="1" applyAlignment="1">
      <alignment shrinkToFit="1"/>
    </xf>
    <xf numFmtId="182" fontId="0" fillId="4" borderId="162" xfId="0" applyNumberFormat="1" applyFill="1" applyBorder="1"/>
    <xf numFmtId="49" fontId="4" fillId="0" borderId="22" xfId="0" applyNumberFormat="1" applyFont="1" applyBorder="1" applyAlignment="1">
      <alignment horizontal="center"/>
    </xf>
    <xf numFmtId="0" fontId="4" fillId="0" borderId="23" xfId="0" applyFont="1" applyBorder="1" applyAlignment="1">
      <alignment horizontal="left"/>
    </xf>
    <xf numFmtId="38" fontId="2" fillId="7" borderId="165" xfId="0" applyNumberFormat="1" applyFont="1" applyFill="1" applyBorder="1" applyAlignment="1">
      <alignment horizontal="right"/>
    </xf>
    <xf numFmtId="38" fontId="0" fillId="6" borderId="99" xfId="1" applyFont="1" applyFill="1" applyBorder="1"/>
    <xf numFmtId="38" fontId="0" fillId="6" borderId="158" xfId="1" applyFont="1" applyFill="1" applyBorder="1"/>
    <xf numFmtId="38" fontId="0" fillId="0" borderId="166" xfId="1" applyFont="1" applyFill="1" applyBorder="1"/>
    <xf numFmtId="177" fontId="0" fillId="9" borderId="22" xfId="0" applyNumberFormat="1" applyFill="1" applyBorder="1"/>
    <xf numFmtId="177" fontId="0" fillId="9" borderId="166" xfId="0" applyNumberFormat="1" applyFill="1" applyBorder="1"/>
    <xf numFmtId="38" fontId="0" fillId="6" borderId="22" xfId="0" applyNumberFormat="1" applyFill="1" applyBorder="1"/>
    <xf numFmtId="38" fontId="0" fillId="6" borderId="165" xfId="0" applyNumberFormat="1" applyFill="1" applyBorder="1"/>
    <xf numFmtId="38" fontId="0" fillId="6" borderId="99" xfId="0" applyNumberFormat="1" applyFill="1" applyBorder="1"/>
    <xf numFmtId="0" fontId="0" fillId="0" borderId="166" xfId="0" applyBorder="1"/>
    <xf numFmtId="181" fontId="0" fillId="4" borderId="22" xfId="0" applyNumberFormat="1" applyFill="1" applyBorder="1"/>
    <xf numFmtId="181" fontId="0" fillId="4" borderId="166" xfId="0" applyNumberFormat="1" applyFill="1" applyBorder="1"/>
    <xf numFmtId="181" fontId="0" fillId="4" borderId="23" xfId="0" applyNumberFormat="1" applyFill="1" applyBorder="1"/>
    <xf numFmtId="181" fontId="0" fillId="4" borderId="40" xfId="0" applyNumberFormat="1" applyFill="1" applyBorder="1"/>
    <xf numFmtId="187" fontId="0" fillId="4" borderId="40" xfId="0" applyNumberFormat="1" applyFill="1" applyBorder="1"/>
    <xf numFmtId="0" fontId="0" fillId="4" borderId="40" xfId="0" applyFill="1" applyBorder="1"/>
    <xf numFmtId="0" fontId="0" fillId="0" borderId="22" xfId="0" applyBorder="1"/>
    <xf numFmtId="0" fontId="0" fillId="4" borderId="99" xfId="0" applyFill="1" applyBorder="1" applyAlignment="1">
      <alignment shrinkToFit="1"/>
    </xf>
    <xf numFmtId="182" fontId="0" fillId="4" borderId="166" xfId="0" applyNumberFormat="1" applyFill="1" applyBorder="1"/>
    <xf numFmtId="49" fontId="4" fillId="0" borderId="103" xfId="0" applyNumberFormat="1" applyFont="1" applyBorder="1" applyAlignment="1">
      <alignment horizontal="center"/>
    </xf>
    <xf numFmtId="0" fontId="4" fillId="0" borderId="105" xfId="0" applyFont="1" applyBorder="1" applyAlignment="1">
      <alignment horizontal="left"/>
    </xf>
    <xf numFmtId="38" fontId="2" fillId="7" borderId="152" xfId="0" applyNumberFormat="1" applyFont="1" applyFill="1" applyBorder="1" applyAlignment="1">
      <alignment horizontal="right"/>
    </xf>
    <xf numFmtId="38" fontId="0" fillId="6" borderId="104" xfId="1" applyFont="1" applyFill="1" applyBorder="1"/>
    <xf numFmtId="38" fontId="0" fillId="6" borderId="150" xfId="1" applyFont="1" applyFill="1" applyBorder="1"/>
    <xf numFmtId="38" fontId="0" fillId="6" borderId="105" xfId="1" applyFont="1" applyFill="1" applyBorder="1"/>
    <xf numFmtId="38" fontId="0" fillId="0" borderId="151" xfId="1" applyFont="1" applyFill="1" applyBorder="1"/>
    <xf numFmtId="177" fontId="0" fillId="9" borderId="103" xfId="0" applyNumberFormat="1" applyFill="1" applyBorder="1"/>
    <xf numFmtId="177" fontId="0" fillId="9" borderId="151" xfId="0" applyNumberFormat="1" applyFill="1" applyBorder="1"/>
    <xf numFmtId="38" fontId="0" fillId="6" borderId="103" xfId="0" applyNumberFormat="1" applyFill="1" applyBorder="1"/>
    <xf numFmtId="38" fontId="0" fillId="6" borderId="152" xfId="0" applyNumberFormat="1" applyFill="1" applyBorder="1"/>
    <xf numFmtId="38" fontId="0" fillId="6" borderId="104" xfId="0" applyNumberFormat="1" applyFill="1" applyBorder="1"/>
    <xf numFmtId="0" fontId="0" fillId="0" borderId="151" xfId="0" applyBorder="1"/>
    <xf numFmtId="181" fontId="0" fillId="4" borderId="103" xfId="0" applyNumberFormat="1" applyFill="1" applyBorder="1"/>
    <xf numFmtId="181" fontId="0" fillId="4" borderId="151" xfId="0" applyNumberFormat="1" applyFill="1" applyBorder="1"/>
    <xf numFmtId="181" fontId="0" fillId="4" borderId="105" xfId="0" applyNumberFormat="1" applyFill="1" applyBorder="1"/>
    <xf numFmtId="181" fontId="0" fillId="4" borderId="102" xfId="0" applyNumberFormat="1" applyFill="1" applyBorder="1"/>
    <xf numFmtId="187" fontId="0" fillId="4" borderId="102" xfId="0" applyNumberFormat="1" applyFill="1" applyBorder="1"/>
    <xf numFmtId="0" fontId="0" fillId="4" borderId="102" xfId="0" applyFill="1" applyBorder="1"/>
    <xf numFmtId="0" fontId="0" fillId="0" borderId="103" xfId="0" applyBorder="1"/>
    <xf numFmtId="0" fontId="0" fillId="4" borderId="104" xfId="0" applyFill="1" applyBorder="1" applyAlignment="1">
      <alignment shrinkToFit="1"/>
    </xf>
    <xf numFmtId="182" fontId="0" fillId="4" borderId="151" xfId="0" applyNumberFormat="1" applyFill="1" applyBorder="1"/>
    <xf numFmtId="49" fontId="4" fillId="0" borderId="109" xfId="0" applyNumberFormat="1" applyFont="1" applyBorder="1" applyAlignment="1">
      <alignment horizontal="center"/>
    </xf>
    <xf numFmtId="0" fontId="4" fillId="0" borderId="111" xfId="0" applyFont="1" applyBorder="1" applyAlignment="1">
      <alignment horizontal="left"/>
    </xf>
    <xf numFmtId="38" fontId="2" fillId="7" borderId="167" xfId="0" applyNumberFormat="1" applyFont="1" applyFill="1" applyBorder="1" applyAlignment="1">
      <alignment horizontal="right"/>
    </xf>
    <xf numFmtId="38" fontId="0" fillId="6" borderId="110" xfId="1" applyFont="1" applyFill="1" applyBorder="1"/>
    <xf numFmtId="38" fontId="0" fillId="6" borderId="157" xfId="1" applyFont="1" applyFill="1" applyBorder="1"/>
    <xf numFmtId="38" fontId="0" fillId="6" borderId="111" xfId="1" applyFont="1" applyFill="1" applyBorder="1"/>
    <xf numFmtId="38" fontId="0" fillId="0" borderId="168" xfId="1" applyFont="1" applyFill="1" applyBorder="1"/>
    <xf numFmtId="177" fontId="0" fillId="9" borderId="109" xfId="0" applyNumberFormat="1" applyFill="1" applyBorder="1"/>
    <xf numFmtId="177" fontId="0" fillId="9" borderId="168" xfId="0" applyNumberFormat="1" applyFill="1" applyBorder="1"/>
    <xf numFmtId="38" fontId="0" fillId="6" borderId="109" xfId="0" applyNumberFormat="1" applyFill="1" applyBorder="1"/>
    <xf numFmtId="38" fontId="0" fillId="6" borderId="167" xfId="0" applyNumberFormat="1" applyFill="1" applyBorder="1"/>
    <xf numFmtId="38" fontId="0" fillId="6" borderId="110" xfId="0" applyNumberFormat="1" applyFill="1" applyBorder="1"/>
    <xf numFmtId="0" fontId="0" fillId="0" borderId="168" xfId="0" applyBorder="1"/>
    <xf numFmtId="181" fontId="0" fillId="4" borderId="109" xfId="0" applyNumberFormat="1" applyFill="1" applyBorder="1"/>
    <xf numFmtId="181" fontId="0" fillId="4" borderId="168" xfId="0" applyNumberFormat="1" applyFill="1" applyBorder="1"/>
    <xf numFmtId="181" fontId="0" fillId="4" borderId="111" xfId="0" applyNumberFormat="1" applyFill="1" applyBorder="1"/>
    <xf numFmtId="181" fontId="0" fillId="4" borderId="108" xfId="0" applyNumberFormat="1" applyFill="1" applyBorder="1"/>
    <xf numFmtId="187" fontId="0" fillId="4" borderId="108" xfId="0" applyNumberFormat="1" applyFill="1" applyBorder="1"/>
    <xf numFmtId="0" fontId="0" fillId="4" borderId="108" xfId="0" applyFill="1" applyBorder="1"/>
    <xf numFmtId="0" fontId="0" fillId="0" borderId="109" xfId="0" applyBorder="1"/>
    <xf numFmtId="0" fontId="0" fillId="4" borderId="110" xfId="0" applyFill="1" applyBorder="1" applyAlignment="1">
      <alignment shrinkToFit="1"/>
    </xf>
    <xf numFmtId="182" fontId="0" fillId="4" borderId="168" xfId="0" applyNumberFormat="1" applyFill="1" applyBorder="1"/>
    <xf numFmtId="49" fontId="4" fillId="0" borderId="107" xfId="0" applyNumberFormat="1" applyFont="1" applyBorder="1" applyAlignment="1">
      <alignment horizontal="center"/>
    </xf>
    <xf numFmtId="49" fontId="4" fillId="0" borderId="169" xfId="0" applyNumberFormat="1" applyFont="1" applyBorder="1" applyAlignment="1">
      <alignment horizontal="center"/>
    </xf>
    <xf numFmtId="0" fontId="4" fillId="0" borderId="38" xfId="0" applyFont="1" applyBorder="1" applyAlignment="1">
      <alignment horizontal="left"/>
    </xf>
    <xf numFmtId="38" fontId="2" fillId="7" borderId="170" xfId="0" applyNumberFormat="1" applyFont="1" applyFill="1" applyBorder="1" applyAlignment="1">
      <alignment horizontal="right"/>
    </xf>
    <xf numFmtId="38" fontId="0" fillId="6" borderId="171" xfId="1" applyFont="1" applyFill="1" applyBorder="1"/>
    <xf numFmtId="38" fontId="0" fillId="6" borderId="172" xfId="1" applyFont="1" applyFill="1" applyBorder="1"/>
    <xf numFmtId="38" fontId="0" fillId="6" borderId="38" xfId="1" applyFont="1" applyFill="1" applyBorder="1"/>
    <xf numFmtId="38" fontId="0" fillId="0" borderId="173" xfId="1" applyFont="1" applyFill="1" applyBorder="1"/>
    <xf numFmtId="177" fontId="0" fillId="9" borderId="37" xfId="0" applyNumberFormat="1" applyFill="1" applyBorder="1"/>
    <xf numFmtId="177" fontId="0" fillId="9" borderId="173" xfId="0" applyNumberFormat="1" applyFill="1" applyBorder="1"/>
    <xf numFmtId="38" fontId="0" fillId="6" borderId="115" xfId="0" applyNumberFormat="1" applyFill="1" applyBorder="1"/>
    <xf numFmtId="38" fontId="0" fillId="6" borderId="174" xfId="0" applyNumberFormat="1" applyFill="1" applyBorder="1"/>
    <xf numFmtId="38" fontId="0" fillId="6" borderId="116" xfId="0" applyNumberFormat="1" applyFill="1" applyBorder="1"/>
    <xf numFmtId="38" fontId="0" fillId="6" borderId="116" xfId="1" applyFont="1" applyFill="1" applyBorder="1"/>
    <xf numFmtId="38" fontId="0" fillId="6" borderId="175" xfId="1" applyFont="1" applyFill="1" applyBorder="1"/>
    <xf numFmtId="38" fontId="0" fillId="6" borderId="117" xfId="1" applyFont="1" applyFill="1" applyBorder="1"/>
    <xf numFmtId="0" fontId="0" fillId="0" borderId="173" xfId="0" applyBorder="1"/>
    <xf numFmtId="181" fontId="0" fillId="4" borderId="37" xfId="0" applyNumberFormat="1" applyFill="1" applyBorder="1"/>
    <xf numFmtId="181" fontId="0" fillId="4" borderId="173" xfId="0" applyNumberFormat="1" applyFill="1" applyBorder="1"/>
    <xf numFmtId="181" fontId="0" fillId="4" borderId="38" xfId="0" applyNumberFormat="1" applyFill="1" applyBorder="1"/>
    <xf numFmtId="181" fontId="0" fillId="4" borderId="153" xfId="0" applyNumberFormat="1" applyFill="1" applyBorder="1"/>
    <xf numFmtId="187" fontId="0" fillId="4" borderId="153" xfId="0" applyNumberFormat="1" applyFill="1" applyBorder="1"/>
    <xf numFmtId="0" fontId="0" fillId="4" borderId="153" xfId="0" applyFill="1" applyBorder="1"/>
    <xf numFmtId="0" fontId="0" fillId="0" borderId="37" xfId="0" applyBorder="1"/>
    <xf numFmtId="0" fontId="0" fillId="4" borderId="171" xfId="0" applyFill="1" applyBorder="1" applyAlignment="1">
      <alignment shrinkToFit="1"/>
    </xf>
    <xf numFmtId="182" fontId="0" fillId="4" borderId="173" xfId="0" applyNumberFormat="1" applyFill="1" applyBorder="1"/>
    <xf numFmtId="38" fontId="0" fillId="4" borderId="95" xfId="1" applyFont="1" applyFill="1" applyBorder="1"/>
    <xf numFmtId="38" fontId="0" fillId="4" borderId="164" xfId="1" applyFont="1" applyFill="1" applyBorder="1" applyAlignment="1"/>
    <xf numFmtId="38" fontId="0" fillId="4" borderId="99" xfId="1" applyFont="1" applyFill="1" applyBorder="1"/>
    <xf numFmtId="38" fontId="0" fillId="4" borderId="158" xfId="1" applyFont="1" applyFill="1" applyBorder="1" applyAlignment="1"/>
    <xf numFmtId="38" fontId="0" fillId="4" borderId="104" xfId="1" applyFont="1" applyFill="1" applyBorder="1"/>
    <xf numFmtId="38" fontId="0" fillId="4" borderId="150" xfId="1" applyFont="1" applyFill="1" applyBorder="1" applyAlignment="1"/>
    <xf numFmtId="38" fontId="0" fillId="4" borderId="110" xfId="1" applyFont="1" applyFill="1" applyBorder="1"/>
    <xf numFmtId="38" fontId="0" fillId="4" borderId="157" xfId="1" applyFont="1" applyFill="1" applyBorder="1" applyAlignment="1"/>
    <xf numFmtId="38" fontId="0" fillId="4" borderId="111" xfId="1" applyFont="1" applyFill="1" applyBorder="1"/>
    <xf numFmtId="38" fontId="0" fillId="4" borderId="171" xfId="1" applyFont="1" applyFill="1" applyBorder="1"/>
    <xf numFmtId="38" fontId="0" fillId="4" borderId="172" xfId="1" applyFont="1" applyFill="1" applyBorder="1" applyAlignment="1"/>
    <xf numFmtId="38" fontId="0" fillId="4" borderId="38" xfId="1" applyFont="1" applyFill="1" applyBorder="1"/>
    <xf numFmtId="38" fontId="0" fillId="4" borderId="52" xfId="1" applyFont="1" applyFill="1" applyBorder="1"/>
    <xf numFmtId="38" fontId="0" fillId="4" borderId="53" xfId="1" applyFont="1" applyFill="1" applyBorder="1"/>
    <xf numFmtId="38" fontId="0" fillId="4" borderId="94" xfId="1" applyFont="1" applyFill="1" applyBorder="1"/>
    <xf numFmtId="38" fontId="0" fillId="4" borderId="22" xfId="1" applyFont="1" applyFill="1" applyBorder="1"/>
    <xf numFmtId="38" fontId="0" fillId="4" borderId="103" xfId="1" applyFont="1" applyFill="1" applyBorder="1"/>
    <xf numFmtId="38" fontId="0" fillId="4" borderId="109" xfId="1" applyFont="1" applyFill="1" applyBorder="1"/>
    <xf numFmtId="38" fontId="0" fillId="4" borderId="37" xfId="1" applyFont="1" applyFill="1" applyBorder="1"/>
    <xf numFmtId="38" fontId="0" fillId="4" borderId="42" xfId="1" applyFont="1" applyFill="1" applyBorder="1"/>
    <xf numFmtId="0" fontId="4" fillId="0" borderId="94" xfId="0" applyFont="1" applyBorder="1" applyAlignment="1">
      <alignment horizontal="center"/>
    </xf>
    <xf numFmtId="0" fontId="4" fillId="0" borderId="93" xfId="0" applyFont="1" applyBorder="1" applyAlignment="1">
      <alignment horizontal="left"/>
    </xf>
    <xf numFmtId="180" fontId="0" fillId="0" borderId="94" xfId="0" applyNumberFormat="1" applyBorder="1"/>
    <xf numFmtId="180" fontId="0" fillId="0" borderId="95" xfId="0" applyNumberFormat="1" applyBorder="1"/>
    <xf numFmtId="186" fontId="0" fillId="0" borderId="163" xfId="0" applyNumberFormat="1" applyBorder="1"/>
    <xf numFmtId="180" fontId="2" fillId="0" borderId="95" xfId="4" applyNumberFormat="1" applyBorder="1"/>
    <xf numFmtId="180" fontId="0" fillId="0" borderId="96" xfId="0" applyNumberFormat="1" applyBorder="1"/>
    <xf numFmtId="0" fontId="4" fillId="0" borderId="22" xfId="0" applyFont="1" applyBorder="1" applyAlignment="1">
      <alignment horizontal="center"/>
    </xf>
    <xf numFmtId="0" fontId="4" fillId="0" borderId="40" xfId="0" applyFont="1" applyBorder="1" applyAlignment="1">
      <alignment horizontal="left"/>
    </xf>
    <xf numFmtId="180" fontId="0" fillId="0" borderId="22" xfId="0" applyNumberFormat="1" applyBorder="1"/>
    <xf numFmtId="180" fontId="0" fillId="0" borderId="99" xfId="0" applyNumberFormat="1" applyBorder="1"/>
    <xf numFmtId="186" fontId="0" fillId="0" borderId="166" xfId="0" applyNumberFormat="1" applyBorder="1"/>
    <xf numFmtId="180" fontId="2" fillId="0" borderId="99" xfId="4" applyNumberFormat="1" applyBorder="1"/>
    <xf numFmtId="180" fontId="0" fillId="0" borderId="23" xfId="0" applyNumberFormat="1" applyBorder="1"/>
    <xf numFmtId="0" fontId="4" fillId="0" borderId="103" xfId="0" applyFont="1" applyBorder="1" applyAlignment="1">
      <alignment horizontal="center"/>
    </xf>
    <xf numFmtId="0" fontId="4" fillId="0" borderId="102" xfId="0" applyFont="1" applyBorder="1" applyAlignment="1">
      <alignment horizontal="left"/>
    </xf>
    <xf numFmtId="180" fontId="0" fillId="0" borderId="103" xfId="0" applyNumberFormat="1" applyBorder="1"/>
    <xf numFmtId="180" fontId="0" fillId="0" borderId="104" xfId="0" applyNumberFormat="1" applyBorder="1"/>
    <xf numFmtId="186" fontId="0" fillId="0" borderId="151" xfId="0" applyNumberFormat="1" applyBorder="1"/>
    <xf numFmtId="180" fontId="2" fillId="0" borderId="104" xfId="4" applyNumberFormat="1" applyBorder="1"/>
    <xf numFmtId="180" fontId="0" fillId="0" borderId="105" xfId="0" applyNumberFormat="1" applyBorder="1"/>
    <xf numFmtId="0" fontId="4" fillId="0" borderId="109" xfId="0" applyFont="1" applyBorder="1" applyAlignment="1">
      <alignment horizontal="center"/>
    </xf>
    <xf numFmtId="0" fontId="4" fillId="0" borderId="108" xfId="0" applyFont="1" applyBorder="1" applyAlignment="1">
      <alignment horizontal="left"/>
    </xf>
    <xf numFmtId="180" fontId="0" fillId="0" borderId="109" xfId="0" applyNumberFormat="1" applyBorder="1"/>
    <xf numFmtId="180" fontId="0" fillId="0" borderId="110" xfId="0" applyNumberFormat="1" applyBorder="1"/>
    <xf numFmtId="186" fontId="0" fillId="0" borderId="168" xfId="0" applyNumberFormat="1" applyBorder="1"/>
    <xf numFmtId="180" fontId="2" fillId="0" borderId="110" xfId="4" applyNumberFormat="1" applyBorder="1"/>
    <xf numFmtId="180" fontId="0" fillId="0" borderId="111" xfId="0" applyNumberFormat="1" applyBorder="1"/>
    <xf numFmtId="0" fontId="4" fillId="0" borderId="115" xfId="0" applyFont="1" applyBorder="1" applyAlignment="1">
      <alignment horizontal="center"/>
    </xf>
    <xf numFmtId="0" fontId="4" fillId="0" borderId="114" xfId="0" applyFont="1" applyBorder="1" applyAlignment="1">
      <alignment horizontal="left"/>
    </xf>
    <xf numFmtId="180" fontId="0" fillId="0" borderId="115" xfId="0" applyNumberFormat="1" applyBorder="1"/>
    <xf numFmtId="180" fontId="0" fillId="0" borderId="116" xfId="0" applyNumberFormat="1" applyBorder="1"/>
    <xf numFmtId="186" fontId="0" fillId="0" borderId="116" xfId="0" applyNumberFormat="1" applyBorder="1"/>
    <xf numFmtId="180" fontId="2" fillId="0" borderId="116" xfId="4" applyNumberFormat="1" applyBorder="1"/>
    <xf numFmtId="180" fontId="0" fillId="0" borderId="117" xfId="0" applyNumberFormat="1" applyBorder="1"/>
    <xf numFmtId="0" fontId="0" fillId="0" borderId="107" xfId="0" applyBorder="1"/>
    <xf numFmtId="38" fontId="0" fillId="0" borderId="111" xfId="0" applyNumberFormat="1" applyBorder="1"/>
    <xf numFmtId="0" fontId="0" fillId="0" borderId="98" xfId="0" applyBorder="1"/>
    <xf numFmtId="38" fontId="0" fillId="0" borderId="23" xfId="0" applyNumberFormat="1" applyBorder="1"/>
    <xf numFmtId="0" fontId="0" fillId="0" borderId="113" xfId="0" applyBorder="1"/>
    <xf numFmtId="38" fontId="0" fillId="0" borderId="117" xfId="0" applyNumberFormat="1" applyBorder="1"/>
    <xf numFmtId="0" fontId="0" fillId="0" borderId="97" xfId="0" applyBorder="1" applyAlignment="1">
      <alignment wrapText="1"/>
    </xf>
    <xf numFmtId="180" fontId="0" fillId="6" borderId="96" xfId="0" applyNumberFormat="1" applyFill="1" applyBorder="1"/>
    <xf numFmtId="0" fontId="0" fillId="0" borderId="100" xfId="0" applyBorder="1" applyAlignment="1">
      <alignment wrapText="1"/>
    </xf>
    <xf numFmtId="180" fontId="0" fillId="6" borderId="23" xfId="0" applyNumberFormat="1" applyFill="1" applyBorder="1"/>
    <xf numFmtId="0" fontId="0" fillId="0" borderId="100" xfId="0" applyBorder="1"/>
    <xf numFmtId="0" fontId="0" fillId="0" borderId="100" xfId="0" applyBorder="1" applyAlignment="1">
      <alignment horizontal="left"/>
    </xf>
    <xf numFmtId="0" fontId="0" fillId="0" borderId="118" xfId="0" applyBorder="1" applyAlignment="1">
      <alignment horizontal="left"/>
    </xf>
    <xf numFmtId="180" fontId="0" fillId="6" borderId="117" xfId="0" applyNumberFormat="1" applyFill="1" applyBorder="1"/>
    <xf numFmtId="0" fontId="4" fillId="0" borderId="176" xfId="0" applyFont="1" applyBorder="1" applyAlignment="1">
      <alignment horizontal="center"/>
    </xf>
    <xf numFmtId="0" fontId="4" fillId="0" borderId="156" xfId="0" applyFont="1" applyBorder="1" applyAlignment="1">
      <alignment horizontal="left"/>
    </xf>
    <xf numFmtId="0" fontId="4" fillId="0" borderId="98" xfId="0" applyFont="1" applyBorder="1" applyAlignment="1">
      <alignment horizontal="center"/>
    </xf>
    <xf numFmtId="0" fontId="4" fillId="0" borderId="101" xfId="0" applyFont="1" applyBorder="1" applyAlignment="1">
      <alignment horizontal="center"/>
    </xf>
    <xf numFmtId="0" fontId="4" fillId="0" borderId="107" xfId="0" applyFont="1" applyBorder="1" applyAlignment="1">
      <alignment horizontal="center"/>
    </xf>
    <xf numFmtId="0" fontId="4" fillId="0" borderId="102" xfId="0" applyFont="1" applyBorder="1"/>
    <xf numFmtId="0" fontId="4" fillId="0" borderId="108" xfId="0" applyFont="1" applyBorder="1"/>
    <xf numFmtId="0" fontId="4" fillId="0" borderId="113" xfId="0" applyFont="1" applyBorder="1" applyAlignment="1">
      <alignment horizontal="center"/>
    </xf>
    <xf numFmtId="0" fontId="4" fillId="0" borderId="114" xfId="0" applyFont="1" applyBorder="1"/>
    <xf numFmtId="0" fontId="4" fillId="0" borderId="17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180" fontId="0" fillId="0" borderId="154" xfId="0" applyNumberFormat="1" applyBorder="1"/>
    <xf numFmtId="180" fontId="0" fillId="0" borderId="160" xfId="0" applyNumberFormat="1" applyBorder="1"/>
    <xf numFmtId="180" fontId="0" fillId="0" borderId="155" xfId="0" applyNumberFormat="1" applyBorder="1"/>
    <xf numFmtId="0" fontId="4" fillId="0" borderId="96" xfId="0" applyFont="1" applyBorder="1"/>
    <xf numFmtId="38" fontId="0" fillId="7" borderId="163" xfId="0" applyNumberFormat="1" applyFill="1" applyBorder="1"/>
    <xf numFmtId="38" fontId="0" fillId="6" borderId="163" xfId="1" applyFont="1" applyFill="1" applyBorder="1"/>
    <xf numFmtId="0" fontId="4" fillId="0" borderId="23" xfId="0" applyFont="1" applyBorder="1"/>
    <xf numFmtId="38" fontId="0" fillId="7" borderId="166" xfId="0" applyNumberFormat="1" applyFill="1" applyBorder="1"/>
    <xf numFmtId="38" fontId="0" fillId="6" borderId="166" xfId="1" applyFont="1" applyFill="1" applyBorder="1"/>
    <xf numFmtId="0" fontId="4" fillId="0" borderId="105" xfId="0" applyFont="1" applyBorder="1"/>
    <xf numFmtId="38" fontId="0" fillId="7" borderId="151" xfId="0" applyNumberFormat="1" applyFill="1" applyBorder="1"/>
    <xf numFmtId="38" fontId="0" fillId="6" borderId="151" xfId="1" applyFont="1" applyFill="1" applyBorder="1"/>
    <xf numFmtId="0" fontId="4" fillId="0" borderId="111" xfId="0" applyFont="1" applyBorder="1"/>
    <xf numFmtId="38" fontId="0" fillId="7" borderId="168" xfId="0" applyNumberFormat="1" applyFill="1" applyBorder="1"/>
    <xf numFmtId="38" fontId="0" fillId="6" borderId="168" xfId="1" applyFont="1" applyFill="1" applyBorder="1"/>
    <xf numFmtId="38" fontId="6" fillId="6" borderId="23" xfId="1" applyFont="1" applyFill="1" applyBorder="1"/>
    <xf numFmtId="180" fontId="0" fillId="9" borderId="104" xfId="0" applyNumberFormat="1" applyFill="1" applyBorder="1"/>
    <xf numFmtId="38" fontId="6" fillId="6" borderId="105" xfId="1" applyFont="1" applyFill="1" applyBorder="1"/>
    <xf numFmtId="180" fontId="0" fillId="9" borderId="99" xfId="0" applyNumberFormat="1" applyFill="1" applyBorder="1"/>
    <xf numFmtId="0" fontId="4" fillId="0" borderId="90" xfId="0" applyFont="1" applyBorder="1" applyAlignment="1">
      <alignment horizontal="center"/>
    </xf>
    <xf numFmtId="0" fontId="4" fillId="0" borderId="148" xfId="0" applyFont="1" applyBorder="1"/>
    <xf numFmtId="38" fontId="0" fillId="7" borderId="177" xfId="0" applyNumberFormat="1" applyFill="1" applyBorder="1"/>
    <xf numFmtId="180" fontId="0" fillId="0" borderId="2" xfId="0" applyNumberFormat="1" applyBorder="1"/>
    <xf numFmtId="38" fontId="0" fillId="6" borderId="177" xfId="1" applyFont="1" applyFill="1" applyBorder="1"/>
    <xf numFmtId="38" fontId="0" fillId="6" borderId="2" xfId="1" applyFont="1" applyFill="1" applyBorder="1"/>
    <xf numFmtId="38" fontId="0" fillId="6" borderId="148" xfId="1" applyFont="1" applyFill="1" applyBorder="1"/>
    <xf numFmtId="0" fontId="4" fillId="0" borderId="70" xfId="0" applyFont="1" applyBorder="1" applyAlignment="1">
      <alignment horizontal="center"/>
    </xf>
    <xf numFmtId="0" fontId="4" fillId="0" borderId="55" xfId="0" applyFont="1" applyBorder="1"/>
    <xf numFmtId="38" fontId="0" fillId="7" borderId="69" xfId="0" applyNumberFormat="1" applyFill="1" applyBorder="1"/>
    <xf numFmtId="180" fontId="0" fillId="0" borderId="77" xfId="0" applyNumberFormat="1" applyBorder="1"/>
    <xf numFmtId="38" fontId="0" fillId="6" borderId="69" xfId="1" applyFont="1" applyFill="1" applyBorder="1"/>
    <xf numFmtId="38" fontId="0" fillId="6" borderId="77" xfId="1" applyFont="1" applyFill="1" applyBorder="1"/>
    <xf numFmtId="38" fontId="0" fillId="6" borderId="55" xfId="1" applyFont="1" applyFill="1" applyBorder="1"/>
    <xf numFmtId="0" fontId="4" fillId="0" borderId="53" xfId="0" applyFont="1" applyBorder="1" applyAlignment="1">
      <alignment horizontal="center" wrapText="1"/>
    </xf>
    <xf numFmtId="180" fontId="0" fillId="6" borderId="164" xfId="0" applyNumberFormat="1" applyFill="1" applyBorder="1"/>
    <xf numFmtId="180" fontId="0" fillId="6" borderId="158" xfId="0" applyNumberFormat="1" applyFill="1" applyBorder="1"/>
    <xf numFmtId="180" fontId="0" fillId="6" borderId="175" xfId="0" applyNumberFormat="1" applyFill="1" applyBorder="1"/>
    <xf numFmtId="0" fontId="0" fillId="0" borderId="78" xfId="0" applyBorder="1"/>
    <xf numFmtId="38" fontId="0" fillId="0" borderId="109" xfId="0" applyNumberFormat="1" applyBorder="1"/>
    <xf numFmtId="38" fontId="0" fillId="0" borderId="22" xfId="0" applyNumberFormat="1" applyBorder="1"/>
    <xf numFmtId="38" fontId="0" fillId="0" borderId="115" xfId="0" applyNumberFormat="1" applyBorder="1"/>
    <xf numFmtId="0" fontId="0" fillId="0" borderId="54" xfId="0" applyBorder="1" applyAlignment="1">
      <alignment vertical="center"/>
    </xf>
    <xf numFmtId="0" fontId="0" fillId="0" borderId="147" xfId="0" applyBorder="1" applyAlignment="1">
      <alignment vertical="center"/>
    </xf>
    <xf numFmtId="0" fontId="0" fillId="0" borderId="90" xfId="0" applyBorder="1" applyAlignment="1">
      <alignment vertical="center"/>
    </xf>
    <xf numFmtId="0" fontId="0" fillId="0" borderId="148" xfId="0" applyBorder="1" applyAlignment="1">
      <alignment vertical="center"/>
    </xf>
    <xf numFmtId="0" fontId="0" fillId="0" borderId="70" xfId="0" applyBorder="1" applyAlignment="1">
      <alignment vertical="center"/>
    </xf>
    <xf numFmtId="0" fontId="0" fillId="0" borderId="55" xfId="0" applyBorder="1" applyAlignment="1">
      <alignment vertical="center"/>
    </xf>
    <xf numFmtId="0" fontId="0" fillId="4" borderId="42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9" fillId="5" borderId="0" xfId="0" applyFont="1" applyFill="1" applyAlignment="1">
      <alignment horizontal="center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26" fillId="3" borderId="0" xfId="6" applyFill="1" applyAlignment="1">
      <alignment horizontal="left"/>
    </xf>
    <xf numFmtId="0" fontId="2" fillId="5" borderId="68" xfId="0" applyFont="1" applyFill="1" applyBorder="1" applyAlignment="1" applyProtection="1">
      <alignment horizontal="left"/>
      <protection locked="0"/>
    </xf>
    <xf numFmtId="0" fontId="2" fillId="5" borderId="72" xfId="0" applyFont="1" applyFill="1" applyBorder="1" applyAlignment="1" applyProtection="1">
      <alignment horizontal="left"/>
      <protection locked="0"/>
    </xf>
    <xf numFmtId="0" fontId="2" fillId="5" borderId="12" xfId="0" applyFont="1" applyFill="1" applyBorder="1" applyAlignment="1" applyProtection="1">
      <alignment horizontal="left"/>
      <protection locked="0"/>
    </xf>
    <xf numFmtId="0" fontId="2" fillId="5" borderId="14" xfId="0" applyFont="1" applyFill="1" applyBorder="1" applyAlignment="1" applyProtection="1">
      <alignment horizontal="left"/>
      <protection locked="0"/>
    </xf>
    <xf numFmtId="0" fontId="0" fillId="0" borderId="43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4" fillId="5" borderId="43" xfId="0" applyFont="1" applyFill="1" applyBorder="1" applyAlignment="1" applyProtection="1">
      <alignment horizontal="center" vertical="center" wrapText="1"/>
      <protection locked="0"/>
    </xf>
    <xf numFmtId="0" fontId="4" fillId="5" borderId="47" xfId="0" applyFont="1" applyFill="1" applyBorder="1" applyAlignment="1" applyProtection="1">
      <alignment horizontal="center" vertical="center" wrapText="1"/>
      <protection locked="0"/>
    </xf>
    <xf numFmtId="0" fontId="4" fillId="5" borderId="49" xfId="0" applyFont="1" applyFill="1" applyBorder="1" applyAlignment="1" applyProtection="1">
      <alignment horizontal="center" vertical="center" wrapText="1"/>
      <protection locked="0"/>
    </xf>
    <xf numFmtId="0" fontId="0" fillId="5" borderId="43" xfId="0" applyFill="1" applyBorder="1" applyAlignment="1" applyProtection="1">
      <alignment horizontal="left" vertical="center"/>
      <protection locked="0"/>
    </xf>
    <xf numFmtId="0" fontId="0" fillId="5" borderId="47" xfId="0" applyFill="1" applyBorder="1" applyAlignment="1" applyProtection="1">
      <alignment horizontal="left" vertical="center"/>
      <protection locked="0"/>
    </xf>
    <xf numFmtId="0" fontId="0" fillId="5" borderId="85" xfId="0" applyFill="1" applyBorder="1" applyAlignment="1" applyProtection="1">
      <alignment horizontal="left" vertical="center"/>
      <protection locked="0"/>
    </xf>
    <xf numFmtId="0" fontId="0" fillId="5" borderId="78" xfId="0" applyFill="1" applyBorder="1" applyAlignment="1" applyProtection="1">
      <alignment horizontal="left"/>
      <protection locked="0"/>
    </xf>
    <xf numFmtId="0" fontId="0" fillId="5" borderId="73" xfId="0" applyFill="1" applyBorder="1" applyAlignment="1" applyProtection="1">
      <alignment horizontal="left"/>
      <protection locked="0"/>
    </xf>
    <xf numFmtId="0" fontId="0" fillId="5" borderId="68" xfId="0" applyFill="1" applyBorder="1" applyAlignment="1" applyProtection="1">
      <alignment horizontal="left"/>
      <protection locked="0"/>
    </xf>
    <xf numFmtId="0" fontId="0" fillId="5" borderId="72" xfId="0" applyFill="1" applyBorder="1" applyAlignment="1" applyProtection="1">
      <alignment horizontal="left"/>
      <protection locked="0"/>
    </xf>
    <xf numFmtId="0" fontId="0" fillId="5" borderId="12" xfId="0" applyFill="1" applyBorder="1" applyAlignment="1" applyProtection="1">
      <alignment horizontal="left"/>
      <protection locked="0"/>
    </xf>
    <xf numFmtId="0" fontId="0" fillId="5" borderId="14" xfId="0" applyFill="1" applyBorder="1" applyAlignment="1" applyProtection="1">
      <alignment horizontal="left"/>
      <protection locked="0"/>
    </xf>
    <xf numFmtId="0" fontId="20" fillId="11" borderId="0" xfId="0" applyFont="1" applyFill="1" applyAlignment="1" applyProtection="1">
      <alignment horizontal="left" vertical="center"/>
      <protection locked="0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0" fontId="4" fillId="5" borderId="28" xfId="0" applyFont="1" applyFill="1" applyBorder="1" applyAlignment="1" applyProtection="1">
      <alignment horizontal="center" vertical="center" wrapText="1"/>
      <protection locked="0"/>
    </xf>
    <xf numFmtId="0" fontId="4" fillId="5" borderId="20" xfId="0" applyFont="1" applyFill="1" applyBorder="1" applyAlignment="1" applyProtection="1">
      <alignment horizontal="center" vertical="center" wrapText="1"/>
      <protection locked="0"/>
    </xf>
    <xf numFmtId="0" fontId="4" fillId="5" borderId="27" xfId="0" applyFont="1" applyFill="1" applyBorder="1" applyAlignment="1" applyProtection="1">
      <alignment horizontal="center" vertical="center" wrapText="1"/>
      <protection locked="0"/>
    </xf>
    <xf numFmtId="0" fontId="5" fillId="5" borderId="43" xfId="0" applyFont="1" applyFill="1" applyBorder="1" applyAlignment="1" applyProtection="1">
      <alignment horizontal="center" vertical="center"/>
      <protection locked="0"/>
    </xf>
    <xf numFmtId="0" fontId="5" fillId="5" borderId="48" xfId="0" applyFont="1" applyFill="1" applyBorder="1" applyAlignment="1" applyProtection="1">
      <alignment horizontal="center" vertical="center"/>
      <protection locked="0"/>
    </xf>
    <xf numFmtId="0" fontId="5" fillId="5" borderId="47" xfId="0" applyFont="1" applyFill="1" applyBorder="1" applyAlignment="1" applyProtection="1">
      <alignment horizontal="center" vertical="center"/>
      <protection locked="0"/>
    </xf>
    <xf numFmtId="0" fontId="5" fillId="5" borderId="41" xfId="0" applyFont="1" applyFill="1" applyBorder="1" applyAlignment="1" applyProtection="1">
      <alignment horizontal="center" vertical="center"/>
      <protection locked="0"/>
    </xf>
    <xf numFmtId="0" fontId="5" fillId="5" borderId="49" xfId="0" applyFont="1" applyFill="1" applyBorder="1" applyAlignment="1" applyProtection="1">
      <alignment horizontal="center" vertical="center"/>
      <protection locked="0"/>
    </xf>
    <xf numFmtId="0" fontId="5" fillId="5" borderId="50" xfId="0" applyFont="1" applyFill="1" applyBorder="1" applyAlignment="1" applyProtection="1">
      <alignment horizontal="center" vertical="center"/>
      <protection locked="0"/>
    </xf>
    <xf numFmtId="0" fontId="0" fillId="0" borderId="92" xfId="0" applyBorder="1" applyAlignment="1">
      <alignment horizontal="left" shrinkToFit="1"/>
    </xf>
    <xf numFmtId="0" fontId="0" fillId="0" borderId="93" xfId="0" applyBorder="1" applyAlignment="1">
      <alignment horizontal="left" shrinkToFit="1"/>
    </xf>
    <xf numFmtId="0" fontId="0" fillId="0" borderId="98" xfId="0" applyBorder="1" applyAlignment="1">
      <alignment shrinkToFit="1"/>
    </xf>
    <xf numFmtId="0" fontId="0" fillId="0" borderId="40" xfId="0" applyBorder="1" applyAlignment="1">
      <alignment shrinkToFit="1"/>
    </xf>
    <xf numFmtId="0" fontId="4" fillId="0" borderId="71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5" borderId="19" xfId="0" applyFont="1" applyFill="1" applyBorder="1" applyAlignment="1" applyProtection="1">
      <alignment horizontal="center" vertical="center" wrapText="1"/>
      <protection locked="0"/>
    </xf>
    <xf numFmtId="0" fontId="4" fillId="5" borderId="24" xfId="0" applyFont="1" applyFill="1" applyBorder="1" applyAlignment="1" applyProtection="1">
      <alignment horizontal="center" vertical="center" wrapText="1"/>
      <protection locked="0"/>
    </xf>
    <xf numFmtId="0" fontId="0" fillId="0" borderId="101" xfId="0" applyBorder="1" applyAlignment="1">
      <alignment shrinkToFit="1"/>
    </xf>
    <xf numFmtId="0" fontId="0" fillId="0" borderId="102" xfId="0" applyBorder="1" applyAlignment="1">
      <alignment shrinkToFit="1"/>
    </xf>
    <xf numFmtId="0" fontId="0" fillId="0" borderId="107" xfId="0" applyBorder="1" applyAlignment="1">
      <alignment shrinkToFit="1"/>
    </xf>
    <xf numFmtId="0" fontId="0" fillId="0" borderId="108" xfId="0" applyBorder="1" applyAlignment="1">
      <alignment shrinkToFit="1"/>
    </xf>
    <xf numFmtId="0" fontId="17" fillId="11" borderId="119" xfId="0" applyFont="1" applyFill="1" applyBorder="1" applyAlignment="1">
      <alignment horizontal="left" vertical="center" indent="1"/>
    </xf>
    <xf numFmtId="0" fontId="17" fillId="11" borderId="0" xfId="0" applyFont="1" applyFill="1" applyAlignment="1">
      <alignment horizontal="left" vertical="center" indent="1"/>
    </xf>
    <xf numFmtId="0" fontId="17" fillId="11" borderId="120" xfId="0" applyFont="1" applyFill="1" applyBorder="1" applyAlignment="1">
      <alignment horizontal="left" vertical="center" indent="1"/>
    </xf>
    <xf numFmtId="0" fontId="17" fillId="11" borderId="88" xfId="0" applyFont="1" applyFill="1" applyBorder="1" applyAlignment="1">
      <alignment horizontal="left" vertical="center" indent="1"/>
    </xf>
    <xf numFmtId="0" fontId="0" fillId="11" borderId="121" xfId="0" applyFill="1" applyBorder="1" applyAlignment="1">
      <alignment horizontal="center" vertical="center"/>
    </xf>
    <xf numFmtId="0" fontId="19" fillId="5" borderId="47" xfId="0" applyFont="1" applyFill="1" applyBorder="1" applyAlignment="1">
      <alignment horizontal="left" vertical="top"/>
    </xf>
    <xf numFmtId="0" fontId="19" fillId="5" borderId="0" xfId="0" applyFont="1" applyFill="1" applyAlignment="1">
      <alignment horizontal="left" vertical="top"/>
    </xf>
    <xf numFmtId="0" fontId="19" fillId="5" borderId="41" xfId="0" applyFont="1" applyFill="1" applyBorder="1" applyAlignment="1">
      <alignment horizontal="left" vertical="top"/>
    </xf>
    <xf numFmtId="0" fontId="19" fillId="5" borderId="49" xfId="0" applyFont="1" applyFill="1" applyBorder="1" applyAlignment="1">
      <alignment horizontal="left" vertical="top"/>
    </xf>
    <xf numFmtId="0" fontId="19" fillId="5" borderId="26" xfId="0" applyFont="1" applyFill="1" applyBorder="1" applyAlignment="1">
      <alignment horizontal="left" vertical="top"/>
    </xf>
    <xf numFmtId="0" fontId="19" fillId="5" borderId="50" xfId="0" applyFont="1" applyFill="1" applyBorder="1" applyAlignment="1">
      <alignment horizontal="left" vertical="top"/>
    </xf>
    <xf numFmtId="0" fontId="19" fillId="5" borderId="43" xfId="0" applyFont="1" applyFill="1" applyBorder="1" applyAlignment="1">
      <alignment horizontal="left" vertical="top"/>
    </xf>
    <xf numFmtId="0" fontId="19" fillId="5" borderId="29" xfId="0" applyFont="1" applyFill="1" applyBorder="1" applyAlignment="1">
      <alignment horizontal="left" vertical="top"/>
    </xf>
    <xf numFmtId="0" fontId="19" fillId="5" borderId="48" xfId="0" applyFont="1" applyFill="1" applyBorder="1" applyAlignment="1">
      <alignment horizontal="left" vertical="top"/>
    </xf>
    <xf numFmtId="0" fontId="23" fillId="12" borderId="123" xfId="0" applyFont="1" applyFill="1" applyBorder="1" applyAlignment="1">
      <alignment horizontal="left" vertical="center" indent="1"/>
    </xf>
    <xf numFmtId="0" fontId="23" fillId="12" borderId="124" xfId="0" applyFont="1" applyFill="1" applyBorder="1" applyAlignment="1">
      <alignment horizontal="left" vertical="center" indent="1"/>
    </xf>
    <xf numFmtId="0" fontId="8" fillId="5" borderId="0" xfId="0" quotePrefix="1" applyFont="1" applyFill="1" applyAlignment="1">
      <alignment horizontal="right" vertical="top" shrinkToFit="1"/>
    </xf>
    <xf numFmtId="0" fontId="0" fillId="0" borderId="113" xfId="0" applyBorder="1" applyAlignment="1">
      <alignment shrinkToFit="1"/>
    </xf>
    <xf numFmtId="0" fontId="0" fillId="0" borderId="114" xfId="0" applyBorder="1" applyAlignment="1">
      <alignment shrinkToFit="1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0" fontId="8" fillId="5" borderId="0" xfId="0" applyFont="1" applyFill="1" applyAlignment="1">
      <alignment horizontal="left" vertical="top" wrapText="1"/>
    </xf>
    <xf numFmtId="0" fontId="0" fillId="5" borderId="126" xfId="0" applyFill="1" applyBorder="1" applyAlignment="1">
      <alignment horizontal="left" vertical="center" wrapText="1"/>
    </xf>
    <xf numFmtId="0" fontId="0" fillId="5" borderId="0" xfId="0" applyFill="1" applyAlignment="1">
      <alignment horizontal="left" vertical="center" wrapText="1"/>
    </xf>
    <xf numFmtId="0" fontId="0" fillId="5" borderId="127" xfId="0" applyFill="1" applyBorder="1" applyAlignment="1">
      <alignment horizontal="left" vertical="center" wrapText="1"/>
    </xf>
    <xf numFmtId="0" fontId="0" fillId="5" borderId="128" xfId="0" applyFill="1" applyBorder="1" applyAlignment="1">
      <alignment horizontal="left" vertical="center" wrapText="1"/>
    </xf>
    <xf numFmtId="0" fontId="0" fillId="5" borderId="129" xfId="0" applyFill="1" applyBorder="1" applyAlignment="1">
      <alignment horizontal="left" vertical="center" wrapText="1"/>
    </xf>
    <xf numFmtId="0" fontId="0" fillId="5" borderId="130" xfId="0" applyFill="1" applyBorder="1" applyAlignment="1">
      <alignment horizontal="left" vertical="center" wrapText="1"/>
    </xf>
    <xf numFmtId="184" fontId="12" fillId="0" borderId="141" xfId="0" applyNumberFormat="1" applyFont="1" applyBorder="1" applyAlignment="1">
      <alignment horizontal="center" shrinkToFit="1"/>
    </xf>
    <xf numFmtId="184" fontId="12" fillId="0" borderId="142" xfId="0" applyNumberFormat="1" applyFont="1" applyBorder="1" applyAlignment="1">
      <alignment horizontal="center" shrinkToFit="1"/>
    </xf>
    <xf numFmtId="0" fontId="8" fillId="0" borderId="7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0" fillId="0" borderId="137" xfId="0" applyBorder="1" applyAlignment="1">
      <alignment horizontal="center" vertical="center"/>
    </xf>
    <xf numFmtId="0" fontId="0" fillId="0" borderId="138" xfId="0" applyBorder="1" applyAlignment="1">
      <alignment horizontal="center" vertical="center"/>
    </xf>
    <xf numFmtId="0" fontId="0" fillId="0" borderId="139" xfId="0" applyBorder="1" applyAlignment="1">
      <alignment horizontal="center" vertical="center"/>
    </xf>
    <xf numFmtId="0" fontId="0" fillId="0" borderId="140" xfId="0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24" fillId="13" borderId="0" xfId="0" applyFont="1" applyFill="1" applyAlignment="1">
      <alignment horizontal="center" vertical="center"/>
    </xf>
    <xf numFmtId="184" fontId="24" fillId="13" borderId="0" xfId="0" applyNumberFormat="1" applyFont="1" applyFill="1" applyAlignment="1">
      <alignment horizontal="center" vertical="center" shrinkToFit="1"/>
    </xf>
    <xf numFmtId="0" fontId="8" fillId="14" borderId="131" xfId="0" applyFont="1" applyFill="1" applyBorder="1" applyAlignment="1">
      <alignment horizontal="center" vertical="center" wrapText="1"/>
    </xf>
    <xf numFmtId="0" fontId="8" fillId="14" borderId="132" xfId="0" applyFont="1" applyFill="1" applyBorder="1" applyAlignment="1">
      <alignment horizontal="center" vertical="center" wrapText="1"/>
    </xf>
    <xf numFmtId="0" fontId="8" fillId="14" borderId="133" xfId="0" applyFont="1" applyFill="1" applyBorder="1" applyAlignment="1">
      <alignment horizontal="center" vertical="center" wrapText="1"/>
    </xf>
    <xf numFmtId="0" fontId="8" fillId="14" borderId="134" xfId="0" applyFont="1" applyFill="1" applyBorder="1" applyAlignment="1">
      <alignment horizontal="center" vertical="center" wrapText="1"/>
    </xf>
    <xf numFmtId="0" fontId="25" fillId="14" borderId="13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25" fillId="14" borderId="145" xfId="0" applyFont="1" applyFill="1" applyBorder="1" applyAlignment="1">
      <alignment horizontal="center" vertical="center" wrapText="1"/>
    </xf>
    <xf numFmtId="0" fontId="25" fillId="14" borderId="132" xfId="0" applyFont="1" applyFill="1" applyBorder="1" applyAlignment="1">
      <alignment horizontal="center" vertical="center" wrapText="1"/>
    </xf>
    <xf numFmtId="0" fontId="25" fillId="14" borderId="133" xfId="0" applyFont="1" applyFill="1" applyBorder="1" applyAlignment="1">
      <alignment horizontal="center" vertical="center" wrapText="1"/>
    </xf>
    <xf numFmtId="0" fontId="25" fillId="14" borderId="0" xfId="0" applyFont="1" applyFill="1" applyAlignment="1">
      <alignment horizontal="center" vertical="center" wrapText="1"/>
    </xf>
    <xf numFmtId="0" fontId="25" fillId="14" borderId="134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184" fontId="12" fillId="0" borderId="4" xfId="0" applyNumberFormat="1" applyFont="1" applyBorder="1" applyAlignment="1">
      <alignment horizontal="center" vertical="center" shrinkToFit="1"/>
    </xf>
    <xf numFmtId="184" fontId="12" fillId="0" borderId="79" xfId="0" applyNumberFormat="1" applyFont="1" applyBorder="1" applyAlignment="1">
      <alignment horizontal="center" vertical="center" shrinkToFit="1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84" fontId="12" fillId="0" borderId="4" xfId="0" applyNumberFormat="1" applyFont="1" applyBorder="1" applyAlignment="1">
      <alignment horizontal="center" shrinkToFit="1"/>
    </xf>
    <xf numFmtId="184" fontId="12" fillId="0" borderId="79" xfId="0" applyNumberFormat="1" applyFont="1" applyBorder="1" applyAlignment="1">
      <alignment horizontal="center" shrinkToFit="1"/>
    </xf>
    <xf numFmtId="184" fontId="12" fillId="14" borderId="135" xfId="0" applyNumberFormat="1" applyFont="1" applyFill="1" applyBorder="1" applyAlignment="1">
      <alignment horizontal="center" vertical="center" shrinkToFit="1"/>
    </xf>
    <xf numFmtId="184" fontId="12" fillId="14" borderId="136" xfId="0" applyNumberFormat="1" applyFont="1" applyFill="1" applyBorder="1" applyAlignment="1">
      <alignment horizontal="center" vertical="center" shrinkToFit="1"/>
    </xf>
    <xf numFmtId="185" fontId="12" fillId="14" borderId="135" xfId="0" applyNumberFormat="1" applyFont="1" applyFill="1" applyBorder="1" applyAlignment="1">
      <alignment horizontal="center" vertical="center" shrinkToFit="1"/>
    </xf>
    <xf numFmtId="185" fontId="12" fillId="14" borderId="146" xfId="0" applyNumberFormat="1" applyFont="1" applyFill="1" applyBorder="1" applyAlignment="1">
      <alignment horizontal="center" vertical="center" shrinkToFit="1"/>
    </xf>
    <xf numFmtId="185" fontId="12" fillId="14" borderId="136" xfId="0" applyNumberFormat="1" applyFont="1" applyFill="1" applyBorder="1" applyAlignment="1">
      <alignment horizontal="center" vertical="center" shrinkToFit="1"/>
    </xf>
    <xf numFmtId="183" fontId="12" fillId="0" borderId="4" xfId="0" applyNumberFormat="1" applyFont="1" applyBorder="1" applyAlignment="1">
      <alignment horizontal="center" shrinkToFit="1"/>
    </xf>
    <xf numFmtId="183" fontId="12" fillId="0" borderId="79" xfId="0" applyNumberFormat="1" applyFont="1" applyBorder="1" applyAlignment="1">
      <alignment horizontal="center" shrinkToFit="1"/>
    </xf>
    <xf numFmtId="0" fontId="15" fillId="11" borderId="0" xfId="0" applyFont="1" applyFill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38" xfId="0" applyFont="1" applyBorder="1" applyAlignment="1">
      <alignment horizontal="center" vertical="center"/>
    </xf>
    <xf numFmtId="0" fontId="8" fillId="0" borderId="139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183" fontId="12" fillId="0" borderId="141" xfId="0" applyNumberFormat="1" applyFont="1" applyBorder="1" applyAlignment="1">
      <alignment horizontal="center" shrinkToFit="1"/>
    </xf>
    <xf numFmtId="183" fontId="12" fillId="0" borderId="142" xfId="0" applyNumberFormat="1" applyFont="1" applyBorder="1" applyAlignment="1">
      <alignment horizontal="center" shrinkToFit="1"/>
    </xf>
    <xf numFmtId="183" fontId="12" fillId="14" borderId="135" xfId="0" applyNumberFormat="1" applyFont="1" applyFill="1" applyBorder="1" applyAlignment="1">
      <alignment horizontal="center" shrinkToFit="1"/>
    </xf>
    <xf numFmtId="183" fontId="12" fillId="14" borderId="136" xfId="0" applyNumberFormat="1" applyFont="1" applyFill="1" applyBorder="1" applyAlignment="1">
      <alignment horizontal="center" shrinkToFit="1"/>
    </xf>
    <xf numFmtId="0" fontId="0" fillId="0" borderId="57" xfId="0" applyBorder="1" applyAlignment="1" applyProtection="1">
      <alignment horizontal="center" vertical="center"/>
      <protection locked="0"/>
    </xf>
    <xf numFmtId="0" fontId="0" fillId="0" borderId="69" xfId="0" applyBorder="1" applyAlignment="1" applyProtection="1">
      <alignment horizontal="center" vertical="center"/>
      <protection locked="0"/>
    </xf>
    <xf numFmtId="0" fontId="0" fillId="0" borderId="76" xfId="0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4" fillId="5" borderId="71" xfId="0" applyFont="1" applyFill="1" applyBorder="1" applyAlignment="1" applyProtection="1">
      <alignment horizontal="center" vertical="center" wrapText="1"/>
      <protection locked="0"/>
    </xf>
    <xf numFmtId="0" fontId="4" fillId="5" borderId="31" xfId="0" applyFont="1" applyFill="1" applyBorder="1" applyAlignment="1" applyProtection="1">
      <alignment horizontal="center" vertical="center" wrapText="1"/>
      <protection locked="0"/>
    </xf>
    <xf numFmtId="0" fontId="4" fillId="5" borderId="32" xfId="0" applyFont="1" applyFill="1" applyBorder="1" applyAlignment="1" applyProtection="1">
      <alignment horizontal="center" vertical="center" wrapText="1"/>
      <protection locked="0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4" fillId="8" borderId="28" xfId="0" applyFont="1" applyFill="1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28" xfId="0" applyFont="1" applyFill="1" applyBorder="1" applyAlignment="1">
      <alignment horizontal="center" vertical="center" wrapText="1"/>
    </xf>
    <xf numFmtId="0" fontId="4" fillId="5" borderId="71" xfId="0" applyFont="1" applyFill="1" applyBorder="1" applyAlignment="1" applyProtection="1">
      <alignment horizontal="center" vertical="center"/>
      <protection locked="0"/>
    </xf>
    <xf numFmtId="0" fontId="4" fillId="5" borderId="31" xfId="0" applyFont="1" applyFill="1" applyBorder="1" applyAlignment="1" applyProtection="1">
      <alignment horizontal="center" vertical="center"/>
      <protection locked="0"/>
    </xf>
    <xf numFmtId="0" fontId="4" fillId="5" borderId="32" xfId="0" applyFon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 wrapText="1"/>
    </xf>
    <xf numFmtId="0" fontId="4" fillId="4" borderId="4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5" xfId="0" applyFont="1" applyFill="1" applyBorder="1" applyAlignment="1">
      <alignment horizontal="center" vertical="center" wrapText="1"/>
    </xf>
    <xf numFmtId="0" fontId="4" fillId="8" borderId="46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8" borderId="78" xfId="0" applyFont="1" applyFill="1" applyBorder="1" applyAlignment="1">
      <alignment horizontal="center" vertical="center" wrapText="1"/>
    </xf>
    <xf numFmtId="0" fontId="4" fillId="8" borderId="56" xfId="0" applyFont="1" applyFill="1" applyBorder="1" applyAlignment="1">
      <alignment horizontal="center" vertical="center" wrapText="1"/>
    </xf>
    <xf numFmtId="0" fontId="4" fillId="8" borderId="80" xfId="0" applyFont="1" applyFill="1" applyBorder="1" applyAlignment="1">
      <alignment horizontal="center" vertical="center" wrapText="1"/>
    </xf>
    <xf numFmtId="0" fontId="4" fillId="8" borderId="81" xfId="0" applyFont="1" applyFill="1" applyBorder="1" applyAlignment="1">
      <alignment horizontal="center" vertical="center" wrapText="1"/>
    </xf>
    <xf numFmtId="0" fontId="0" fillId="0" borderId="57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4" fillId="8" borderId="73" xfId="0" applyFont="1" applyFill="1" applyBorder="1" applyAlignment="1">
      <alignment horizontal="center" vertical="center" wrapText="1"/>
    </xf>
    <xf numFmtId="0" fontId="4" fillId="8" borderId="84" xfId="0" applyFont="1" applyFill="1" applyBorder="1" applyAlignment="1">
      <alignment horizontal="center" vertical="center" wrapText="1"/>
    </xf>
    <xf numFmtId="0" fontId="4" fillId="8" borderId="19" xfId="0" applyFont="1" applyFill="1" applyBorder="1" applyAlignment="1">
      <alignment horizontal="center" vertical="center" wrapText="1"/>
    </xf>
    <xf numFmtId="0" fontId="4" fillId="8" borderId="24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 vertical="center" wrapText="1"/>
    </xf>
    <xf numFmtId="0" fontId="4" fillId="8" borderId="26" xfId="0" applyFont="1" applyFill="1" applyBorder="1" applyAlignment="1">
      <alignment horizontal="center" vertical="center" wrapText="1"/>
    </xf>
    <xf numFmtId="0" fontId="4" fillId="4" borderId="44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4" fillId="4" borderId="27" xfId="0" applyFont="1" applyFill="1" applyBorder="1" applyAlignment="1">
      <alignment horizontal="center" vertical="center" wrapText="1"/>
    </xf>
    <xf numFmtId="0" fontId="4" fillId="8" borderId="89" xfId="0" applyFont="1" applyFill="1" applyBorder="1" applyAlignment="1">
      <alignment horizontal="center" vertical="center" wrapText="1"/>
    </xf>
    <xf numFmtId="0" fontId="4" fillId="8" borderId="54" xfId="0" applyFont="1" applyFill="1" applyBorder="1" applyAlignment="1">
      <alignment horizontal="center" vertical="center" wrapText="1"/>
    </xf>
    <xf numFmtId="0" fontId="4" fillId="8" borderId="90" xfId="0" applyFont="1" applyFill="1" applyBorder="1" applyAlignment="1">
      <alignment horizontal="center" vertical="center" wrapText="1"/>
    </xf>
    <xf numFmtId="0" fontId="4" fillId="8" borderId="70" xfId="0" applyFont="1" applyFill="1" applyBorder="1" applyAlignment="1">
      <alignment horizontal="center" vertical="center" wrapText="1"/>
    </xf>
    <xf numFmtId="0" fontId="4" fillId="8" borderId="2" xfId="0" applyFont="1" applyFill="1" applyBorder="1" applyAlignment="1">
      <alignment horizontal="center" vertical="center" wrapText="1"/>
    </xf>
    <xf numFmtId="0" fontId="4" fillId="8" borderId="77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left"/>
    </xf>
    <xf numFmtId="0" fontId="0" fillId="0" borderId="51" xfId="0" applyBorder="1" applyAlignment="1">
      <alignment horizontal="left"/>
    </xf>
    <xf numFmtId="0" fontId="0" fillId="0" borderId="90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69" xfId="0" applyBorder="1" applyAlignment="1">
      <alignment horizontal="left"/>
    </xf>
    <xf numFmtId="0" fontId="0" fillId="0" borderId="76" xfId="0" applyBorder="1" applyAlignment="1">
      <alignment horizontal="left"/>
    </xf>
    <xf numFmtId="0" fontId="0" fillId="8" borderId="17" xfId="0" applyFill="1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8" borderId="46" xfId="0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27" xfId="0" applyFill="1" applyBorder="1" applyAlignment="1">
      <alignment horizontal="center" vertical="center"/>
    </xf>
    <xf numFmtId="0" fontId="0" fillId="8" borderId="54" xfId="0" applyFill="1" applyBorder="1" applyAlignment="1">
      <alignment horizontal="center" vertical="center"/>
    </xf>
    <xf numFmtId="0" fontId="0" fillId="8" borderId="89" xfId="0" applyFill="1" applyBorder="1" applyAlignment="1">
      <alignment horizontal="center" vertical="center"/>
    </xf>
    <xf numFmtId="0" fontId="0" fillId="8" borderId="70" xfId="0" applyFill="1" applyBorder="1" applyAlignment="1">
      <alignment horizontal="center"/>
    </xf>
    <xf numFmtId="0" fontId="0" fillId="8" borderId="77" xfId="0" applyFill="1" applyBorder="1" applyAlignment="1">
      <alignment horizontal="center"/>
    </xf>
    <xf numFmtId="0" fontId="0" fillId="0" borderId="43" xfId="0" applyBorder="1" applyAlignment="1">
      <alignment horizontal="center" vertical="center" textRotation="255"/>
    </xf>
    <xf numFmtId="0" fontId="0" fillId="0" borderId="47" xfId="0" applyBorder="1" applyAlignment="1">
      <alignment horizontal="center" vertical="center" textRotation="255"/>
    </xf>
    <xf numFmtId="0" fontId="0" fillId="0" borderId="90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149" xfId="0" applyBorder="1" applyAlignment="1">
      <alignment horizontal="center" vertical="center" wrapText="1"/>
    </xf>
    <xf numFmtId="0" fontId="0" fillId="0" borderId="42" xfId="0" applyBorder="1" applyAlignment="1">
      <alignment horizontal="left"/>
    </xf>
    <xf numFmtId="0" fontId="0" fillId="0" borderId="52" xfId="0" applyBorder="1" applyAlignment="1">
      <alignment horizontal="left"/>
    </xf>
    <xf numFmtId="0" fontId="0" fillId="8" borderId="71" xfId="0" applyFill="1" applyBorder="1" applyAlignment="1">
      <alignment horizontal="center" vertical="center" wrapText="1"/>
    </xf>
    <xf numFmtId="0" fontId="0" fillId="8" borderId="32" xfId="0" applyFill="1" applyBorder="1" applyAlignment="1">
      <alignment horizontal="center" vertical="center" wrapText="1"/>
    </xf>
    <xf numFmtId="0" fontId="0" fillId="0" borderId="49" xfId="0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150" xfId="0" applyBorder="1" applyAlignment="1">
      <alignment horizontal="left"/>
    </xf>
    <xf numFmtId="0" fontId="0" fillId="0" borderId="151" xfId="0" applyBorder="1" applyAlignment="1">
      <alignment horizontal="left"/>
    </xf>
    <xf numFmtId="0" fontId="0" fillId="0" borderId="152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47" xfId="0" applyBorder="1" applyAlignment="1">
      <alignment horizontal="center" vertical="center" textRotation="255" shrinkToFit="1"/>
    </xf>
    <xf numFmtId="0" fontId="0" fillId="0" borderId="49" xfId="0" applyBorder="1" applyAlignment="1">
      <alignment horizontal="center" vertical="center" textRotation="255" shrinkToFit="1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/>
    </xf>
    <xf numFmtId="0" fontId="0" fillId="0" borderId="44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43" xfId="0" applyBorder="1" applyAlignment="1">
      <alignment horizontal="left" vertical="center"/>
    </xf>
    <xf numFmtId="0" fontId="2" fillId="0" borderId="48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50" xfId="0" applyFont="1" applyBorder="1" applyAlignment="1">
      <alignment horizontal="left"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46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</cellXfs>
  <cellStyles count="7">
    <cellStyle name="パーセント" xfId="5" builtinId="5"/>
    <cellStyle name="ハイパーリンク" xfId="6" builtinId="8"/>
    <cellStyle name="桁区切り" xfId="1" builtinId="6"/>
    <cellStyle name="桁区切り 2" xfId="3" xr:uid="{00000000-0005-0000-0000-000003000000}"/>
    <cellStyle name="標準" xfId="0" builtinId="0"/>
    <cellStyle name="標準 2" xfId="2" xr:uid="{00000000-0005-0000-0000-000005000000}"/>
    <cellStyle name="標準 3" xfId="4" xr:uid="{00000000-0005-0000-0000-000006000000}"/>
  </cellStyles>
  <dxfs count="0"/>
  <tableStyles count="0" defaultTableStyle="TableStyleMedium9" defaultPivotStyle="PivotStyleLight16"/>
  <colors>
    <mruColors>
      <color rgb="FF99FF99"/>
      <color rgb="FF00FFFF"/>
      <color rgb="FF0000FF"/>
      <color rgb="FF000040"/>
      <color rgb="FFFF00FF"/>
      <color rgb="FF00FF00"/>
      <color rgb="FF3333FF"/>
      <color rgb="FFFFFF99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2947236957077"/>
          <c:y val="7.0668015865715014E-2"/>
          <c:w val="0.80073141610807663"/>
          <c:h val="0.524417785837237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'計算シート '!$AR$4</c:f>
              <c:strCache>
                <c:ptCount val="1"/>
                <c:pt idx="0">
                  <c:v>生産誘発額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'計算シート '!$AQ$5:$AQ$44</c15:sqref>
                  </c15:fullRef>
                </c:ext>
              </c:extLst>
              <c:f>'計算シート '!$AQ$8:$AQ$44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'計算シート '!$AR$5:$AR$44</c15:sqref>
                  </c15:fullRef>
                </c:ext>
              </c:extLst>
              <c:f>'計算シート '!$AR$8:$AR$44</c:f>
              <c:numCache>
                <c:formatCode>General</c:formatCode>
                <c:ptCount val="37"/>
                <c:pt idx="0" formatCode="#,##0_);[Red]\(#,##0\)">
                  <c:v>0</c:v>
                </c:pt>
                <c:pt idx="1" formatCode="#,##0_);[Red]\(#,##0\)">
                  <c:v>#N/A</c:v>
                </c:pt>
                <c:pt idx="2" formatCode="#,##0_);[Red]\(#,##0\)">
                  <c:v>#N/A</c:v>
                </c:pt>
                <c:pt idx="3" formatCode="#,##0_);[Red]\(#,##0\)">
                  <c:v>#N/A</c:v>
                </c:pt>
                <c:pt idx="4" formatCode="#,##0_);[Red]\(#,##0\)">
                  <c:v>#N/A</c:v>
                </c:pt>
                <c:pt idx="5" formatCode="#,##0_);[Red]\(#,##0\)">
                  <c:v>#N/A</c:v>
                </c:pt>
                <c:pt idx="6" formatCode="#,##0_);[Red]\(#,##0\)">
                  <c:v>#N/A</c:v>
                </c:pt>
                <c:pt idx="7" formatCode="#,##0_);[Red]\(#,##0\)">
                  <c:v>#N/A</c:v>
                </c:pt>
                <c:pt idx="8" formatCode="#,##0_);[Red]\(#,##0\)">
                  <c:v>#N/A</c:v>
                </c:pt>
                <c:pt idx="9" formatCode="#,##0_);[Red]\(#,##0\)">
                  <c:v>#N/A</c:v>
                </c:pt>
                <c:pt idx="10" formatCode="#,##0_);[Red]\(#,##0\)">
                  <c:v>#N/A</c:v>
                </c:pt>
                <c:pt idx="11" formatCode="#,##0_);[Red]\(#,##0\)">
                  <c:v>#N/A</c:v>
                </c:pt>
                <c:pt idx="12" formatCode="#,##0_);[Red]\(#,##0\)">
                  <c:v>#N/A</c:v>
                </c:pt>
                <c:pt idx="13" formatCode="#,##0_);[Red]\(#,##0\)">
                  <c:v>#N/A</c:v>
                </c:pt>
                <c:pt idx="14" formatCode="#,##0_);[Red]\(#,##0\)">
                  <c:v>#N/A</c:v>
                </c:pt>
                <c:pt idx="15" formatCode="#,##0_);[Red]\(#,##0\)">
                  <c:v>#N/A</c:v>
                </c:pt>
                <c:pt idx="16" formatCode="#,##0_);[Red]\(#,##0\)">
                  <c:v>#N/A</c:v>
                </c:pt>
                <c:pt idx="17" formatCode="#,##0_);[Red]\(#,##0\)">
                  <c:v>#N/A</c:v>
                </c:pt>
                <c:pt idx="18" formatCode="#,##0_);[Red]\(#,##0\)">
                  <c:v>#N/A</c:v>
                </c:pt>
                <c:pt idx="19" formatCode="#,##0_);[Red]\(#,##0\)">
                  <c:v>#N/A</c:v>
                </c:pt>
                <c:pt idx="20" formatCode="#,##0_);[Red]\(#,##0\)">
                  <c:v>#N/A</c:v>
                </c:pt>
                <c:pt idx="21" formatCode="#,##0_);[Red]\(#,##0\)">
                  <c:v>#N/A</c:v>
                </c:pt>
                <c:pt idx="22" formatCode="#,##0_);[Red]\(#,##0\)">
                  <c:v>#N/A</c:v>
                </c:pt>
                <c:pt idx="23" formatCode="#,##0_);[Red]\(#,##0\)">
                  <c:v>#N/A</c:v>
                </c:pt>
                <c:pt idx="24" formatCode="#,##0_);[Red]\(#,##0\)">
                  <c:v>#N/A</c:v>
                </c:pt>
                <c:pt idx="25" formatCode="#,##0_);[Red]\(#,##0\)">
                  <c:v>#N/A</c:v>
                </c:pt>
                <c:pt idx="26" formatCode="#,##0_);[Red]\(#,##0\)">
                  <c:v>#N/A</c:v>
                </c:pt>
                <c:pt idx="27" formatCode="#,##0_);[Red]\(#,##0\)">
                  <c:v>#N/A</c:v>
                </c:pt>
                <c:pt idx="28" formatCode="#,##0_);[Red]\(#,##0\)">
                  <c:v>#N/A</c:v>
                </c:pt>
                <c:pt idx="29" formatCode="#,##0_);[Red]\(#,##0\)">
                  <c:v>#N/A</c:v>
                </c:pt>
                <c:pt idx="30" formatCode="#,##0_);[Red]\(#,##0\)">
                  <c:v>#N/A</c:v>
                </c:pt>
                <c:pt idx="31" formatCode="#,##0_);[Red]\(#,##0\)">
                  <c:v>#N/A</c:v>
                </c:pt>
                <c:pt idx="32" formatCode="#,##0_);[Red]\(#,##0\)">
                  <c:v>#N/A</c:v>
                </c:pt>
                <c:pt idx="33" formatCode="#,##0_);[Red]\(#,##0\)">
                  <c:v>#N/A</c:v>
                </c:pt>
                <c:pt idx="34" formatCode="#,##0_);[Red]\(#,##0\)">
                  <c:v>#N/A</c:v>
                </c:pt>
                <c:pt idx="35" formatCode="#,##0_);[Red]\(#,##0\)">
                  <c:v>#N/A</c:v>
                </c:pt>
                <c:pt idx="36" formatCode="#,##0_);[Red]\(#,##0\)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5D-424D-BC78-F95F66D88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5176928"/>
        <c:axId val="575168400"/>
      </c:barChart>
      <c:lineChart>
        <c:grouping val="standard"/>
        <c:varyColors val="0"/>
        <c:ser>
          <c:idx val="1"/>
          <c:order val="1"/>
          <c:tx>
            <c:strRef>
              <c:f>'計算シート '!$AU$4</c:f>
              <c:strCache>
                <c:ptCount val="1"/>
                <c:pt idx="0">
                  <c:v>生産誘発額の累積比率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extLst>
                <c:ext xmlns:c15="http://schemas.microsoft.com/office/drawing/2012/chart" uri="{02D57815-91ED-43cb-92C2-25804820EDAC}">
                  <c15:fullRef>
                    <c15:sqref>'計算シート '!$AQ$5:$AQ$44</c15:sqref>
                  </c15:fullRef>
                </c:ext>
              </c:extLst>
              <c:f>'計算シート '!$AQ$8:$AQ$44</c:f>
              <c:strCache>
                <c:ptCount val="37"/>
                <c:pt idx="0">
                  <c:v>農林漁業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'計算シート '!$AU$5:$AU$44</c15:sqref>
                  </c15:fullRef>
                </c:ext>
              </c:extLst>
              <c:f>'計算シート '!$AU$8:$AU$44</c:f>
              <c:numCache>
                <c:formatCode>General</c:formatCode>
                <c:ptCount val="37"/>
                <c:pt idx="0" formatCode="0.0%">
                  <c:v>#N/A</c:v>
                </c:pt>
                <c:pt idx="1" formatCode="0.0%">
                  <c:v>#N/A</c:v>
                </c:pt>
                <c:pt idx="2" formatCode="0.0%">
                  <c:v>#N/A</c:v>
                </c:pt>
                <c:pt idx="3" formatCode="0.0%">
                  <c:v>#N/A</c:v>
                </c:pt>
                <c:pt idx="4" formatCode="0.0%">
                  <c:v>#N/A</c:v>
                </c:pt>
                <c:pt idx="5" formatCode="0.0%">
                  <c:v>#N/A</c:v>
                </c:pt>
                <c:pt idx="6" formatCode="0.0%">
                  <c:v>#N/A</c:v>
                </c:pt>
                <c:pt idx="7" formatCode="0.0%">
                  <c:v>#N/A</c:v>
                </c:pt>
                <c:pt idx="8" formatCode="0.0%">
                  <c:v>#N/A</c:v>
                </c:pt>
                <c:pt idx="9" formatCode="0.0%">
                  <c:v>#N/A</c:v>
                </c:pt>
                <c:pt idx="10" formatCode="0.0%">
                  <c:v>#N/A</c:v>
                </c:pt>
                <c:pt idx="11" formatCode="0.0%">
                  <c:v>#N/A</c:v>
                </c:pt>
                <c:pt idx="12" formatCode="0.0%">
                  <c:v>#N/A</c:v>
                </c:pt>
                <c:pt idx="13" formatCode="0.0%">
                  <c:v>#N/A</c:v>
                </c:pt>
                <c:pt idx="14" formatCode="0.0%">
                  <c:v>#N/A</c:v>
                </c:pt>
                <c:pt idx="15" formatCode="0.0%">
                  <c:v>#N/A</c:v>
                </c:pt>
                <c:pt idx="16" formatCode="0.0%">
                  <c:v>#N/A</c:v>
                </c:pt>
                <c:pt idx="17" formatCode="0.0%">
                  <c:v>#N/A</c:v>
                </c:pt>
                <c:pt idx="18" formatCode="0.0%">
                  <c:v>#N/A</c:v>
                </c:pt>
                <c:pt idx="19" formatCode="0.0%">
                  <c:v>#N/A</c:v>
                </c:pt>
                <c:pt idx="20" formatCode="0.0%">
                  <c:v>#N/A</c:v>
                </c:pt>
                <c:pt idx="21" formatCode="0.0%">
                  <c:v>#N/A</c:v>
                </c:pt>
                <c:pt idx="22" formatCode="0.0%">
                  <c:v>#N/A</c:v>
                </c:pt>
                <c:pt idx="23" formatCode="0.0%">
                  <c:v>#N/A</c:v>
                </c:pt>
                <c:pt idx="24" formatCode="0.0%">
                  <c:v>#N/A</c:v>
                </c:pt>
                <c:pt idx="25" formatCode="0.0%">
                  <c:v>#N/A</c:v>
                </c:pt>
                <c:pt idx="26" formatCode="0.0%">
                  <c:v>#N/A</c:v>
                </c:pt>
                <c:pt idx="27" formatCode="0.0%">
                  <c:v>#N/A</c:v>
                </c:pt>
                <c:pt idx="28" formatCode="0.0%">
                  <c:v>#N/A</c:v>
                </c:pt>
                <c:pt idx="29" formatCode="0.0%">
                  <c:v>#N/A</c:v>
                </c:pt>
                <c:pt idx="30" formatCode="0.0%">
                  <c:v>#N/A</c:v>
                </c:pt>
                <c:pt idx="31" formatCode="0.0%">
                  <c:v>#N/A</c:v>
                </c:pt>
                <c:pt idx="32" formatCode="0.0%">
                  <c:v>#N/A</c:v>
                </c:pt>
                <c:pt idx="33" formatCode="0.0%">
                  <c:v>#N/A</c:v>
                </c:pt>
                <c:pt idx="34" formatCode="0.0%">
                  <c:v>#N/A</c:v>
                </c:pt>
                <c:pt idx="35" formatCode="0.0%">
                  <c:v>#N/A</c:v>
                </c:pt>
                <c:pt idx="36" formatCode="0.0%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5D-424D-BC78-F95F66D88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175288"/>
        <c:axId val="575173320"/>
      </c:lineChart>
      <c:catAx>
        <c:axId val="575176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68400"/>
        <c:crosses val="autoZero"/>
        <c:auto val="1"/>
        <c:lblAlgn val="ctr"/>
        <c:lblOffset val="100"/>
        <c:noMultiLvlLbl val="0"/>
      </c:catAx>
      <c:valAx>
        <c:axId val="57516840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 sz="1100"/>
                  <a:t>生産誘発額</a:t>
                </a:r>
                <a:endParaRPr lang="en-US" altLang="ja-JP" sz="1100"/>
              </a:p>
            </c:rich>
          </c:tx>
          <c:layout>
            <c:manualLayout>
              <c:xMode val="edge"/>
              <c:yMode val="edge"/>
              <c:x val="1.2686226549791098E-2"/>
              <c:y val="0.28371151816860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ja-JP"/>
            </a:p>
          </c:tx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5">
                <a:lumMod val="40000"/>
                <a:lumOff val="6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6928"/>
        <c:crosses val="autoZero"/>
        <c:crossBetween val="between"/>
      </c:valAx>
      <c:valAx>
        <c:axId val="575173320"/>
        <c:scaling>
          <c:orientation val="minMax"/>
          <c:max val="1"/>
        </c:scaling>
        <c:delete val="0"/>
        <c:axPos val="r"/>
        <c:numFmt formatCode="0%" sourceLinked="0"/>
        <c:majorTickMark val="in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75175288"/>
        <c:crosses val="max"/>
        <c:crossBetween val="between"/>
      </c:valAx>
      <c:catAx>
        <c:axId val="5751752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7517332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accent1"/>
          </a:solidFill>
        </a:ln>
        <a:effectLst/>
      </c:spPr>
    </c:plotArea>
    <c:legend>
      <c:legendPos val="b"/>
      <c:layout>
        <c:manualLayout>
          <c:xMode val="edge"/>
          <c:yMode val="edge"/>
          <c:x val="0.72578600254122183"/>
          <c:y val="0.14671525248524797"/>
          <c:w val="0.15194584928235985"/>
          <c:h val="0.1719508612620620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55</xdr:row>
          <xdr:rowOff>57150</xdr:rowOff>
        </xdr:from>
        <xdr:to>
          <xdr:col>10</xdr:col>
          <xdr:colOff>542925</xdr:colOff>
          <xdr:row>109</xdr:row>
          <xdr:rowOff>104775</xdr:rowOff>
        </xdr:to>
        <xdr:sp macro="" textlink="">
          <xdr:nvSpPr>
            <xdr:cNvPr id="9241" name="Object 25" hidden="1">
              <a:extLst>
                <a:ext uri="{63B3BB69-23CF-44E3-9099-C40C66FF867C}">
                  <a14:compatExt spid="_x0000_s9241"/>
                </a:ext>
                <a:ext uri="{FF2B5EF4-FFF2-40B4-BE49-F238E27FC236}">
                  <a16:creationId xmlns:a16="http://schemas.microsoft.com/office/drawing/2014/main" id="{00000000-0008-0000-0000-00001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171450</xdr:colOff>
          <xdr:row>100</xdr:row>
          <xdr:rowOff>152400</xdr:rowOff>
        </xdr:from>
        <xdr:to>
          <xdr:col>10</xdr:col>
          <xdr:colOff>552450</xdr:colOff>
          <xdr:row>155</xdr:row>
          <xdr:rowOff>76200</xdr:rowOff>
        </xdr:to>
        <xdr:sp macro="" textlink="">
          <xdr:nvSpPr>
            <xdr:cNvPr id="9244" name="Object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0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104775</xdr:rowOff>
        </xdr:from>
        <xdr:to>
          <xdr:col>10</xdr:col>
          <xdr:colOff>552450</xdr:colOff>
          <xdr:row>55</xdr:row>
          <xdr:rowOff>142875</xdr:rowOff>
        </xdr:to>
        <xdr:sp macro="" textlink="">
          <xdr:nvSpPr>
            <xdr:cNvPr id="9246" name="Object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0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781051</xdr:colOff>
      <xdr:row>6</xdr:row>
      <xdr:rowOff>28575</xdr:rowOff>
    </xdr:from>
    <xdr:to>
      <xdr:col>7</xdr:col>
      <xdr:colOff>180976</xdr:colOff>
      <xdr:row>8</xdr:row>
      <xdr:rowOff>19050</xdr:rowOff>
    </xdr:to>
    <xdr:sp macro="" textlink="">
      <xdr:nvSpPr>
        <xdr:cNvPr id="3" name="AutoShape 35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rrowheads="1"/>
        </xdr:cNvSpPr>
      </xdr:nvSpPr>
      <xdr:spPr bwMode="auto">
        <a:xfrm>
          <a:off x="6629401" y="2219325"/>
          <a:ext cx="361950" cy="485775"/>
        </a:xfrm>
        <a:prstGeom prst="upArrow">
          <a:avLst>
            <a:gd name="adj1" fmla="val 50000"/>
            <a:gd name="adj2" fmla="val 25000"/>
          </a:avLst>
        </a:prstGeom>
        <a:solidFill>
          <a:srgbClr val="C0C0C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8</xdr:col>
      <xdr:colOff>9525</xdr:colOff>
      <xdr:row>4</xdr:row>
      <xdr:rowOff>0</xdr:rowOff>
    </xdr:from>
    <xdr:to>
      <xdr:col>8</xdr:col>
      <xdr:colOff>361950</xdr:colOff>
      <xdr:row>4</xdr:row>
      <xdr:rowOff>0</xdr:rowOff>
    </xdr:to>
    <xdr:sp macro="" textlink="">
      <xdr:nvSpPr>
        <xdr:cNvPr id="5" name="Line 37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ShapeType="1"/>
        </xdr:cNvSpPr>
      </xdr:nvSpPr>
      <xdr:spPr bwMode="auto">
        <a:xfrm flipH="1">
          <a:off x="7810500" y="1666875"/>
          <a:ext cx="352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8</xdr:col>
      <xdr:colOff>371475</xdr:colOff>
      <xdr:row>3</xdr:row>
      <xdr:rowOff>66674</xdr:rowOff>
    </xdr:from>
    <xdr:ext cx="1447800" cy="466725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8229600" y="885824"/>
          <a:ext cx="1447800" cy="466725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1100"/>
            <a:t>プルダウンで以下</a:t>
          </a:r>
          <a:endParaRPr kumimoji="1" lang="en-US" altLang="ja-JP" sz="1100"/>
        </a:p>
        <a:p>
          <a:r>
            <a:rPr kumimoji="1" lang="ja-JP" altLang="en-US" sz="1100"/>
            <a:t>のリストから選択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38</xdr:row>
      <xdr:rowOff>13608</xdr:rowOff>
    </xdr:from>
    <xdr:to>
      <xdr:col>10</xdr:col>
      <xdr:colOff>68037</xdr:colOff>
      <xdr:row>63</xdr:row>
      <xdr:rowOff>156882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224652</xdr:colOff>
      <xdr:row>38</xdr:row>
      <xdr:rowOff>4508</xdr:rowOff>
    </xdr:from>
    <xdr:to>
      <xdr:col>3</xdr:col>
      <xdr:colOff>1079412</xdr:colOff>
      <xdr:row>39</xdr:row>
      <xdr:rowOff>114452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997858" y="7792596"/>
          <a:ext cx="854760" cy="2780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ja-JP" altLang="en-US" sz="1100"/>
            <a:t>（百万円）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9525</xdr:colOff>
      <xdr:row>17</xdr:row>
      <xdr:rowOff>2</xdr:rowOff>
    </xdr:from>
    <xdr:to>
      <xdr:col>26</xdr:col>
      <xdr:colOff>-1</xdr:colOff>
      <xdr:row>17</xdr:row>
      <xdr:rowOff>3</xdr:rowOff>
    </xdr:to>
    <xdr:cxnSp macro="">
      <xdr:nvCxnSpPr>
        <xdr:cNvPr id="32" name="直線矢印コネクタ 3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677400" y="3143252"/>
          <a:ext cx="6634162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9525</xdr:colOff>
      <xdr:row>25</xdr:row>
      <xdr:rowOff>0</xdr:rowOff>
    </xdr:from>
    <xdr:to>
      <xdr:col>18</xdr:col>
      <xdr:colOff>9525</xdr:colOff>
      <xdr:row>27</xdr:row>
      <xdr:rowOff>0</xdr:rowOff>
    </xdr:to>
    <xdr:cxnSp macro="">
      <xdr:nvCxnSpPr>
        <xdr:cNvPr id="35" name="直線矢印コネクタ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CxnSpPr/>
      </xdr:nvCxnSpPr>
      <xdr:spPr bwMode="auto">
        <a:xfrm>
          <a:off x="6324600" y="4629150"/>
          <a:ext cx="0" cy="67627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6163</xdr:colOff>
      <xdr:row>13</xdr:row>
      <xdr:rowOff>11206</xdr:rowOff>
    </xdr:from>
    <xdr:to>
      <xdr:col>23</xdr:col>
      <xdr:colOff>6163</xdr:colOff>
      <xdr:row>16</xdr:row>
      <xdr:rowOff>161926</xdr:rowOff>
    </xdr:to>
    <xdr:cxnSp macro="">
      <xdr:nvCxnSpPr>
        <xdr:cNvPr id="44" name="直線コネクタ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CxnSpPr/>
      </xdr:nvCxnSpPr>
      <xdr:spPr bwMode="auto">
        <a:xfrm flipV="1">
          <a:off x="12052487" y="1703294"/>
          <a:ext cx="0" cy="65498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12224</xdr:colOff>
      <xdr:row>13</xdr:row>
      <xdr:rowOff>6494</xdr:rowOff>
    </xdr:from>
    <xdr:to>
      <xdr:col>30</xdr:col>
      <xdr:colOff>11206</xdr:colOff>
      <xdr:row>13</xdr:row>
      <xdr:rowOff>6494</xdr:rowOff>
    </xdr:to>
    <xdr:cxnSp macro="">
      <xdr:nvCxnSpPr>
        <xdr:cNvPr id="47" name="直線コネクタ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CxnSpPr/>
      </xdr:nvCxnSpPr>
      <xdr:spPr bwMode="auto">
        <a:xfrm>
          <a:off x="12058548" y="1698582"/>
          <a:ext cx="413395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0</xdr:colOff>
      <xdr:row>35</xdr:row>
      <xdr:rowOff>2</xdr:rowOff>
    </xdr:from>
    <xdr:to>
      <xdr:col>26</xdr:col>
      <xdr:colOff>0</xdr:colOff>
      <xdr:row>35</xdr:row>
      <xdr:rowOff>3</xdr:rowOff>
    </xdr:to>
    <xdr:cxnSp macro="">
      <xdr:nvCxnSpPr>
        <xdr:cNvPr id="53" name="直線矢印コネクタ 52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293679" y="6368145"/>
          <a:ext cx="7878535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4082</xdr:colOff>
      <xdr:row>17</xdr:row>
      <xdr:rowOff>0</xdr:rowOff>
    </xdr:from>
    <xdr:to>
      <xdr:col>32</xdr:col>
      <xdr:colOff>4082</xdr:colOff>
      <xdr:row>42</xdr:row>
      <xdr:rowOff>13607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CxnSpPr/>
      </xdr:nvCxnSpPr>
      <xdr:spPr bwMode="auto">
        <a:xfrm>
          <a:off x="12846023" y="3171265"/>
          <a:ext cx="0" cy="45519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19</xdr:col>
      <xdr:colOff>0</xdr:colOff>
      <xdr:row>42</xdr:row>
      <xdr:rowOff>13607</xdr:rowOff>
    </xdr:from>
    <xdr:to>
      <xdr:col>32</xdr:col>
      <xdr:colOff>0</xdr:colOff>
      <xdr:row>42</xdr:row>
      <xdr:rowOff>13607</xdr:rowOff>
    </xdr:to>
    <xdr:cxnSp macro="">
      <xdr:nvCxnSpPr>
        <xdr:cNvPr id="66" name="直線矢印コネクタ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/>
      </xdr:nvCxnSpPr>
      <xdr:spPr bwMode="auto">
        <a:xfrm flipH="1">
          <a:off x="11797393" y="7810500"/>
          <a:ext cx="8286750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31</xdr:col>
      <xdr:colOff>11206</xdr:colOff>
      <xdr:row>17</xdr:row>
      <xdr:rowOff>1681</xdr:rowOff>
    </xdr:from>
    <xdr:to>
      <xdr:col>32</xdr:col>
      <xdr:colOff>0</xdr:colOff>
      <xdr:row>17</xdr:row>
      <xdr:rowOff>1681</xdr:rowOff>
    </xdr:to>
    <xdr:cxnSp macro="">
      <xdr:nvCxnSpPr>
        <xdr:cNvPr id="70" name="直線コネクタ 69">
          <a:extLs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CxnSpPr/>
      </xdr:nvCxnSpPr>
      <xdr:spPr bwMode="auto">
        <a:xfrm>
          <a:off x="12193681" y="3211606"/>
          <a:ext cx="72221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43</xdr:row>
      <xdr:rowOff>0</xdr:rowOff>
    </xdr:from>
    <xdr:to>
      <xdr:col>18</xdr:col>
      <xdr:colOff>0</xdr:colOff>
      <xdr:row>45</xdr:row>
      <xdr:rowOff>0</xdr:rowOff>
    </xdr:to>
    <xdr:cxnSp macro="">
      <xdr:nvCxnSpPr>
        <xdr:cNvPr id="71" name="直線矢印コネクタ 70">
          <a:extLs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CxnSpPr/>
      </xdr:nvCxnSpPr>
      <xdr:spPr bwMode="auto">
        <a:xfrm>
          <a:off x="6338455" y="8122227"/>
          <a:ext cx="0" cy="681471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5953</xdr:colOff>
      <xdr:row>16</xdr:row>
      <xdr:rowOff>172640</xdr:rowOff>
    </xdr:from>
    <xdr:to>
      <xdr:col>12</xdr:col>
      <xdr:colOff>672353</xdr:colOff>
      <xdr:row>16</xdr:row>
      <xdr:rowOff>172640</xdr:rowOff>
    </xdr:to>
    <xdr:cxnSp macro="">
      <xdr:nvCxnSpPr>
        <xdr:cNvPr id="75" name="直線矢印コネクタ 74">
          <a:extLs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CxnSpPr/>
      </xdr:nvCxnSpPr>
      <xdr:spPr bwMode="auto">
        <a:xfrm flipH="1">
          <a:off x="5482828" y="3399234"/>
          <a:ext cx="3404838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672353</xdr:colOff>
      <xdr:row>13</xdr:row>
      <xdr:rowOff>0</xdr:rowOff>
    </xdr:from>
    <xdr:to>
      <xdr:col>9</xdr:col>
      <xdr:colOff>672353</xdr:colOff>
      <xdr:row>17</xdr:row>
      <xdr:rowOff>0</xdr:rowOff>
    </xdr:to>
    <xdr:cxnSp macro="">
      <xdr:nvCxnSpPr>
        <xdr:cNvPr id="78" name="直線コネクタ 77">
          <a:extLs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CxnSpPr/>
      </xdr:nvCxnSpPr>
      <xdr:spPr bwMode="auto">
        <a:xfrm>
          <a:off x="5703794" y="1692088"/>
          <a:ext cx="0" cy="67235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11206</xdr:colOff>
      <xdr:row>13</xdr:row>
      <xdr:rowOff>0</xdr:rowOff>
    </xdr:from>
    <xdr:to>
      <xdr:col>4</xdr:col>
      <xdr:colOff>13610</xdr:colOff>
      <xdr:row>14</xdr:row>
      <xdr:rowOff>163286</xdr:rowOff>
    </xdr:to>
    <xdr:cxnSp macro="">
      <xdr:nvCxnSpPr>
        <xdr:cNvPr id="84" name="直線矢印コネクタ 83">
          <a:extLs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CxnSpPr/>
      </xdr:nvCxnSpPr>
      <xdr:spPr bwMode="auto">
        <a:xfrm>
          <a:off x="2442882" y="1680882"/>
          <a:ext cx="2404" cy="34258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35</xdr:row>
      <xdr:rowOff>0</xdr:rowOff>
    </xdr:from>
    <xdr:to>
      <xdr:col>12</xdr:col>
      <xdr:colOff>672354</xdr:colOff>
      <xdr:row>35</xdr:row>
      <xdr:rowOff>0</xdr:rowOff>
    </xdr:to>
    <xdr:cxnSp macro="">
      <xdr:nvCxnSpPr>
        <xdr:cNvPr id="96" name="直線矢印コネクタ 95">
          <a:extLs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CxnSpPr/>
      </xdr:nvCxnSpPr>
      <xdr:spPr bwMode="auto">
        <a:xfrm flipH="1">
          <a:off x="5495925" y="7153275"/>
          <a:ext cx="34060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8</xdr:col>
      <xdr:colOff>9525</xdr:colOff>
      <xdr:row>53</xdr:row>
      <xdr:rowOff>0</xdr:rowOff>
    </xdr:from>
    <xdr:to>
      <xdr:col>12</xdr:col>
      <xdr:colOff>672354</xdr:colOff>
      <xdr:row>53</xdr:row>
      <xdr:rowOff>0</xdr:rowOff>
    </xdr:to>
    <xdr:cxnSp macro="">
      <xdr:nvCxnSpPr>
        <xdr:cNvPr id="100" name="直線矢印コネクタ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CxnSpPr/>
      </xdr:nvCxnSpPr>
      <xdr:spPr bwMode="auto">
        <a:xfrm flipH="1">
          <a:off x="5495925" y="11487150"/>
          <a:ext cx="3406029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30</xdr:col>
      <xdr:colOff>0</xdr:colOff>
      <xdr:row>36</xdr:row>
      <xdr:rowOff>23812</xdr:rowOff>
    </xdr:from>
    <xdr:to>
      <xdr:col>30</xdr:col>
      <xdr:colOff>0</xdr:colOff>
      <xdr:row>42</xdr:row>
      <xdr:rowOff>13608</xdr:rowOff>
    </xdr:to>
    <xdr:cxnSp macro="">
      <xdr:nvCxnSpPr>
        <xdr:cNvPr id="105" name="直線コネクタ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/>
      </xdr:nvCxnSpPr>
      <xdr:spPr bwMode="auto">
        <a:xfrm>
          <a:off x="16406813" y="7167562"/>
          <a:ext cx="0" cy="158523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15</xdr:col>
      <xdr:colOff>9525</xdr:colOff>
      <xdr:row>53</xdr:row>
      <xdr:rowOff>1</xdr:rowOff>
    </xdr:from>
    <xdr:to>
      <xdr:col>26</xdr:col>
      <xdr:colOff>-1</xdr:colOff>
      <xdr:row>53</xdr:row>
      <xdr:rowOff>2</xdr:rowOff>
    </xdr:to>
    <xdr:cxnSp macro="">
      <xdr:nvCxnSpPr>
        <xdr:cNvPr id="111" name="直線矢印コネクタ 110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flipV="1">
          <a:off x="9677400" y="11168064"/>
          <a:ext cx="6634162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352425</xdr:colOff>
      <xdr:row>17</xdr:row>
      <xdr:rowOff>1</xdr:rowOff>
    </xdr:from>
    <xdr:to>
      <xdr:col>9</xdr:col>
      <xdr:colOff>352425</xdr:colOff>
      <xdr:row>18</xdr:row>
      <xdr:rowOff>0</xdr:rowOff>
    </xdr:to>
    <xdr:cxnSp macro="">
      <xdr:nvCxnSpPr>
        <xdr:cNvPr id="147" name="直線矢印コネクタ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CxnSpPr/>
      </xdr:nvCxnSpPr>
      <xdr:spPr bwMode="auto">
        <a:xfrm flipV="1">
          <a:off x="6539534" y="3412436"/>
          <a:ext cx="0" cy="23191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26</xdr:row>
      <xdr:rowOff>0</xdr:rowOff>
    </xdr:from>
    <xdr:to>
      <xdr:col>19</xdr:col>
      <xdr:colOff>149678</xdr:colOff>
      <xdr:row>26</xdr:row>
      <xdr:rowOff>0</xdr:rowOff>
    </xdr:to>
    <xdr:cxnSp macro="">
      <xdr:nvCxnSpPr>
        <xdr:cNvPr id="149" name="直線矢印コネクタ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CxnSpPr/>
      </xdr:nvCxnSpPr>
      <xdr:spPr bwMode="auto">
        <a:xfrm flipH="1">
          <a:off x="11073814" y="4735286"/>
          <a:ext cx="873257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11207</xdr:colOff>
      <xdr:row>44</xdr:row>
      <xdr:rowOff>0</xdr:rowOff>
    </xdr:from>
    <xdr:to>
      <xdr:col>20</xdr:col>
      <xdr:colOff>0</xdr:colOff>
      <xdr:row>44</xdr:row>
      <xdr:rowOff>0</xdr:rowOff>
    </xdr:to>
    <xdr:cxnSp macro="">
      <xdr:nvCxnSpPr>
        <xdr:cNvPr id="170" name="直線矢印コネクタ 16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CxnSpPr/>
      </xdr:nvCxnSpPr>
      <xdr:spPr bwMode="auto">
        <a:xfrm flipH="1">
          <a:off x="11073814" y="8191500"/>
          <a:ext cx="886865" cy="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35</xdr:row>
      <xdr:rowOff>0</xdr:rowOff>
    </xdr:from>
    <xdr:to>
      <xdr:col>24</xdr:col>
      <xdr:colOff>0</xdr:colOff>
      <xdr:row>35</xdr:row>
      <xdr:rowOff>190500</xdr:rowOff>
    </xdr:to>
    <xdr:cxnSp macro="">
      <xdr:nvCxnSpPr>
        <xdr:cNvPr id="181" name="直線矢印コネクタ 18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CxnSpPr/>
      </xdr:nvCxnSpPr>
      <xdr:spPr bwMode="auto">
        <a:xfrm flipV="1">
          <a:off x="15403286" y="7293429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17322</xdr:colOff>
      <xdr:row>30</xdr:row>
      <xdr:rowOff>0</xdr:rowOff>
    </xdr:from>
    <xdr:to>
      <xdr:col>27</xdr:col>
      <xdr:colOff>17322</xdr:colOff>
      <xdr:row>31</xdr:row>
      <xdr:rowOff>11206</xdr:rowOff>
    </xdr:to>
    <xdr:cxnSp macro="">
      <xdr:nvCxnSpPr>
        <xdr:cNvPr id="182" name="直線矢印コネクタ 18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CxnSpPr/>
      </xdr:nvCxnSpPr>
      <xdr:spPr bwMode="auto">
        <a:xfrm>
          <a:off x="15395867" y="5056909"/>
          <a:ext cx="0" cy="1843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26</xdr:col>
      <xdr:colOff>727362</xdr:colOff>
      <xdr:row>48</xdr:row>
      <xdr:rowOff>0</xdr:rowOff>
    </xdr:from>
    <xdr:to>
      <xdr:col>26</xdr:col>
      <xdr:colOff>727362</xdr:colOff>
      <xdr:row>49</xdr:row>
      <xdr:rowOff>11206</xdr:rowOff>
    </xdr:to>
    <xdr:cxnSp macro="">
      <xdr:nvCxnSpPr>
        <xdr:cNvPr id="185" name="直線矢印コネクタ 184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CxnSpPr/>
      </xdr:nvCxnSpPr>
      <xdr:spPr bwMode="auto">
        <a:xfrm>
          <a:off x="15378544" y="8382000"/>
          <a:ext cx="0" cy="18438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35</xdr:row>
      <xdr:rowOff>1</xdr:rowOff>
    </xdr:from>
    <xdr:to>
      <xdr:col>9</xdr:col>
      <xdr:colOff>352425</xdr:colOff>
      <xdr:row>36</xdr:row>
      <xdr:rowOff>0</xdr:rowOff>
    </xdr:to>
    <xdr:cxnSp macro="">
      <xdr:nvCxnSpPr>
        <xdr:cNvPr id="197" name="直線矢印コネクタ 196">
          <a:extLs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CxnSpPr/>
      </xdr:nvCxnSpPr>
      <xdr:spPr bwMode="auto">
        <a:xfrm flipV="1">
          <a:off x="6524625" y="3381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352425</xdr:colOff>
      <xdr:row>53</xdr:row>
      <xdr:rowOff>1</xdr:rowOff>
    </xdr:from>
    <xdr:to>
      <xdr:col>9</xdr:col>
      <xdr:colOff>352425</xdr:colOff>
      <xdr:row>54</xdr:row>
      <xdr:rowOff>0</xdr:rowOff>
    </xdr:to>
    <xdr:cxnSp macro="">
      <xdr:nvCxnSpPr>
        <xdr:cNvPr id="199" name="直線矢印コネクタ 198">
          <a:extLs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CxnSpPr/>
      </xdr:nvCxnSpPr>
      <xdr:spPr bwMode="auto">
        <a:xfrm flipV="1">
          <a:off x="6524625" y="3381376"/>
          <a:ext cx="0" cy="228599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22412</xdr:colOff>
      <xdr:row>13</xdr:row>
      <xdr:rowOff>0</xdr:rowOff>
    </xdr:from>
    <xdr:to>
      <xdr:col>10</xdr:col>
      <xdr:colOff>0</xdr:colOff>
      <xdr:row>13</xdr:row>
      <xdr:rowOff>0</xdr:rowOff>
    </xdr:to>
    <xdr:cxnSp macro="">
      <xdr:nvCxnSpPr>
        <xdr:cNvPr id="202" name="直線コネクタ 201">
          <a:extLs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CxnSpPr/>
      </xdr:nvCxnSpPr>
      <xdr:spPr bwMode="auto">
        <a:xfrm>
          <a:off x="2454088" y="1692088"/>
          <a:ext cx="326091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24</xdr:col>
      <xdr:colOff>0</xdr:colOff>
      <xdr:row>42</xdr:row>
      <xdr:rowOff>0</xdr:rowOff>
    </xdr:from>
    <xdr:to>
      <xdr:col>24</xdr:col>
      <xdr:colOff>0</xdr:colOff>
      <xdr:row>42</xdr:row>
      <xdr:rowOff>190500</xdr:rowOff>
    </xdr:to>
    <xdr:cxnSp macro="">
      <xdr:nvCxnSpPr>
        <xdr:cNvPr id="208" name="直線矢印コネクタ 207">
          <a:extLs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CxnSpPr/>
      </xdr:nvCxnSpPr>
      <xdr:spPr bwMode="auto">
        <a:xfrm flipV="1">
          <a:off x="15205364" y="7671955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17</xdr:row>
      <xdr:rowOff>0</xdr:rowOff>
    </xdr:from>
    <xdr:to>
      <xdr:col>24</xdr:col>
      <xdr:colOff>0</xdr:colOff>
      <xdr:row>17</xdr:row>
      <xdr:rowOff>190500</xdr:rowOff>
    </xdr:to>
    <xdr:cxnSp macro="">
      <xdr:nvCxnSpPr>
        <xdr:cNvPr id="210" name="直線矢印コネクタ 209">
          <a:extLs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CxnSpPr/>
      </xdr:nvCxnSpPr>
      <xdr:spPr bwMode="auto">
        <a:xfrm flipV="1">
          <a:off x="15702643" y="6368143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24</xdr:col>
      <xdr:colOff>0</xdr:colOff>
      <xdr:row>53</xdr:row>
      <xdr:rowOff>0</xdr:rowOff>
    </xdr:from>
    <xdr:to>
      <xdr:col>24</xdr:col>
      <xdr:colOff>0</xdr:colOff>
      <xdr:row>53</xdr:row>
      <xdr:rowOff>190500</xdr:rowOff>
    </xdr:to>
    <xdr:cxnSp macro="">
      <xdr:nvCxnSpPr>
        <xdr:cNvPr id="211" name="直線矢印コネクタ 210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CxnSpPr/>
      </xdr:nvCxnSpPr>
      <xdr:spPr bwMode="auto">
        <a:xfrm flipV="1">
          <a:off x="15702643" y="6368143"/>
          <a:ext cx="0" cy="1905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30</xdr:row>
      <xdr:rowOff>0</xdr:rowOff>
    </xdr:from>
    <xdr:to>
      <xdr:col>6</xdr:col>
      <xdr:colOff>353785</xdr:colOff>
      <xdr:row>31</xdr:row>
      <xdr:rowOff>0</xdr:rowOff>
    </xdr:to>
    <xdr:cxnSp macro="">
      <xdr:nvCxnSpPr>
        <xdr:cNvPr id="220" name="直線矢印コネクタ 219">
          <a:extLs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CxnSpPr/>
      </xdr:nvCxnSpPr>
      <xdr:spPr bwMode="auto">
        <a:xfrm>
          <a:off x="4198421" y="1818409"/>
          <a:ext cx="0" cy="1731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353785</xdr:colOff>
      <xdr:row>48</xdr:row>
      <xdr:rowOff>0</xdr:rowOff>
    </xdr:from>
    <xdr:to>
      <xdr:col>6</xdr:col>
      <xdr:colOff>353785</xdr:colOff>
      <xdr:row>49</xdr:row>
      <xdr:rowOff>0</xdr:rowOff>
    </xdr:to>
    <xdr:cxnSp macro="">
      <xdr:nvCxnSpPr>
        <xdr:cNvPr id="221" name="直線矢印コネクタ 220">
          <a:extLs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CxnSpPr/>
      </xdr:nvCxnSpPr>
      <xdr:spPr bwMode="auto">
        <a:xfrm>
          <a:off x="4198421" y="1818409"/>
          <a:ext cx="0" cy="173182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9</xdr:col>
      <xdr:colOff>678465</xdr:colOff>
      <xdr:row>31</xdr:row>
      <xdr:rowOff>16300</xdr:rowOff>
    </xdr:from>
    <xdr:to>
      <xdr:col>9</xdr:col>
      <xdr:colOff>678465</xdr:colOff>
      <xdr:row>35</xdr:row>
      <xdr:rowOff>16300</xdr:rowOff>
    </xdr:to>
    <xdr:cxnSp macro="">
      <xdr:nvCxnSpPr>
        <xdr:cNvPr id="72" name="直線コネクタ 71">
          <a:extLs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CxnSpPr/>
      </xdr:nvCxnSpPr>
      <xdr:spPr bwMode="auto">
        <a:xfrm>
          <a:off x="5770010" y="4986618"/>
          <a:ext cx="0" cy="69272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2404</xdr:colOff>
      <xdr:row>33</xdr:row>
      <xdr:rowOff>6404</xdr:rowOff>
    </xdr:to>
    <xdr:cxnSp macro="">
      <xdr:nvCxnSpPr>
        <xdr:cNvPr id="74" name="直線矢印コネクタ 73">
          <a:extLs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CxnSpPr/>
      </xdr:nvCxnSpPr>
      <xdr:spPr bwMode="auto">
        <a:xfrm>
          <a:off x="2459182" y="4970318"/>
          <a:ext cx="2404" cy="35276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31</xdr:row>
      <xdr:rowOff>16300</xdr:rowOff>
    </xdr:from>
    <xdr:to>
      <xdr:col>9</xdr:col>
      <xdr:colOff>681522</xdr:colOff>
      <xdr:row>31</xdr:row>
      <xdr:rowOff>16300</xdr:rowOff>
    </xdr:to>
    <xdr:cxnSp macro="">
      <xdr:nvCxnSpPr>
        <xdr:cNvPr id="76" name="直線コネクタ 75">
          <a:extLs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CxnSpPr/>
      </xdr:nvCxnSpPr>
      <xdr:spPr bwMode="auto">
        <a:xfrm>
          <a:off x="2470388" y="4986618"/>
          <a:ext cx="330267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9</xdr:col>
      <xdr:colOff>661147</xdr:colOff>
      <xdr:row>49</xdr:row>
      <xdr:rowOff>16300</xdr:rowOff>
    </xdr:from>
    <xdr:to>
      <xdr:col>9</xdr:col>
      <xdr:colOff>661147</xdr:colOff>
      <xdr:row>53</xdr:row>
      <xdr:rowOff>16300</xdr:rowOff>
    </xdr:to>
    <xdr:cxnSp macro="">
      <xdr:nvCxnSpPr>
        <xdr:cNvPr id="77" name="直線コネクタ 76">
          <a:extLs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CxnSpPr/>
      </xdr:nvCxnSpPr>
      <xdr:spPr bwMode="auto">
        <a:xfrm>
          <a:off x="5752692" y="8311709"/>
          <a:ext cx="0" cy="692727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0</xdr:colOff>
      <xdr:row>49</xdr:row>
      <xdr:rowOff>0</xdr:rowOff>
    </xdr:from>
    <xdr:to>
      <xdr:col>4</xdr:col>
      <xdr:colOff>2404</xdr:colOff>
      <xdr:row>51</xdr:row>
      <xdr:rowOff>6404</xdr:rowOff>
    </xdr:to>
    <xdr:cxnSp macro="">
      <xdr:nvCxnSpPr>
        <xdr:cNvPr id="79" name="直線矢印コネクタ 78">
          <a:extLs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CxnSpPr/>
      </xdr:nvCxnSpPr>
      <xdr:spPr bwMode="auto">
        <a:xfrm>
          <a:off x="2459182" y="8295409"/>
          <a:ext cx="2404" cy="35276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11206</xdr:colOff>
      <xdr:row>49</xdr:row>
      <xdr:rowOff>16300</xdr:rowOff>
    </xdr:from>
    <xdr:to>
      <xdr:col>9</xdr:col>
      <xdr:colOff>681522</xdr:colOff>
      <xdr:row>49</xdr:row>
      <xdr:rowOff>16300</xdr:rowOff>
    </xdr:to>
    <xdr:cxnSp macro="">
      <xdr:nvCxnSpPr>
        <xdr:cNvPr id="80" name="直線コネクタ 79">
          <a:extLs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CxnSpPr/>
      </xdr:nvCxnSpPr>
      <xdr:spPr bwMode="auto">
        <a:xfrm>
          <a:off x="2470388" y="8311709"/>
          <a:ext cx="3302679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9525</xdr:colOff>
      <xdr:row>13</xdr:row>
      <xdr:rowOff>9525</xdr:rowOff>
    </xdr:from>
    <xdr:to>
      <xdr:col>30</xdr:col>
      <xdr:colOff>9525</xdr:colOff>
      <xdr:row>15</xdr:row>
      <xdr:rowOff>9525</xdr:rowOff>
    </xdr:to>
    <xdr:cxnSp macro="">
      <xdr:nvCxnSpPr>
        <xdr:cNvPr id="18" name="直線矢印コネクタ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 bwMode="auto">
        <a:xfrm>
          <a:off x="16268700" y="1733550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31</xdr:row>
      <xdr:rowOff>4713</xdr:rowOff>
    </xdr:from>
    <xdr:to>
      <xdr:col>23</xdr:col>
      <xdr:colOff>0</xdr:colOff>
      <xdr:row>35</xdr:row>
      <xdr:rowOff>0</xdr:rowOff>
    </xdr:to>
    <xdr:cxnSp macro="">
      <xdr:nvCxnSpPr>
        <xdr:cNvPr id="90" name="直線コネクタ 89">
          <a:extLs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CxnSpPr/>
      </xdr:nvCxnSpPr>
      <xdr:spPr bwMode="auto">
        <a:xfrm flipV="1">
          <a:off x="12157364" y="5148213"/>
          <a:ext cx="0" cy="688014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31</xdr:row>
      <xdr:rowOff>0</xdr:rowOff>
    </xdr:from>
    <xdr:to>
      <xdr:col>30</xdr:col>
      <xdr:colOff>5043</xdr:colOff>
      <xdr:row>31</xdr:row>
      <xdr:rowOff>0</xdr:rowOff>
    </xdr:to>
    <xdr:cxnSp macro="">
      <xdr:nvCxnSpPr>
        <xdr:cNvPr id="91" name="直線コネクタ 90">
          <a:extLs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CxnSpPr/>
      </xdr:nvCxnSpPr>
      <xdr:spPr bwMode="auto">
        <a:xfrm>
          <a:off x="12102811" y="4962525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31</xdr:row>
      <xdr:rowOff>3031</xdr:rowOff>
    </xdr:from>
    <xdr:to>
      <xdr:col>30</xdr:col>
      <xdr:colOff>3362</xdr:colOff>
      <xdr:row>32</xdr:row>
      <xdr:rowOff>164956</xdr:rowOff>
    </xdr:to>
    <xdr:cxnSp macro="">
      <xdr:nvCxnSpPr>
        <xdr:cNvPr id="92" name="直線矢印コネクタ 91">
          <a:extLs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CxnSpPr/>
      </xdr:nvCxnSpPr>
      <xdr:spPr bwMode="auto">
        <a:xfrm>
          <a:off x="16262537" y="4965556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23</xdr:col>
      <xdr:colOff>0</xdr:colOff>
      <xdr:row>49</xdr:row>
      <xdr:rowOff>4712</xdr:rowOff>
    </xdr:from>
    <xdr:to>
      <xdr:col>23</xdr:col>
      <xdr:colOff>0</xdr:colOff>
      <xdr:row>53</xdr:row>
      <xdr:rowOff>0</xdr:rowOff>
    </xdr:to>
    <xdr:cxnSp macro="">
      <xdr:nvCxnSpPr>
        <xdr:cNvPr id="93" name="直線コネクタ 92">
          <a:extLs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CxnSpPr/>
      </xdr:nvCxnSpPr>
      <xdr:spPr bwMode="auto">
        <a:xfrm flipV="1">
          <a:off x="12157364" y="8473303"/>
          <a:ext cx="0" cy="68801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23</xdr:col>
      <xdr:colOff>6061</xdr:colOff>
      <xdr:row>49</xdr:row>
      <xdr:rowOff>0</xdr:rowOff>
    </xdr:from>
    <xdr:to>
      <xdr:col>30</xdr:col>
      <xdr:colOff>5043</xdr:colOff>
      <xdr:row>49</xdr:row>
      <xdr:rowOff>0</xdr:rowOff>
    </xdr:to>
    <xdr:cxnSp macro="">
      <xdr:nvCxnSpPr>
        <xdr:cNvPr id="94" name="直線コネクタ 93">
          <a:extLs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CxnSpPr/>
      </xdr:nvCxnSpPr>
      <xdr:spPr bwMode="auto">
        <a:xfrm>
          <a:off x="12102811" y="8286750"/>
          <a:ext cx="4161407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30</xdr:col>
      <xdr:colOff>3362</xdr:colOff>
      <xdr:row>49</xdr:row>
      <xdr:rowOff>3031</xdr:rowOff>
    </xdr:from>
    <xdr:to>
      <xdr:col>30</xdr:col>
      <xdr:colOff>3362</xdr:colOff>
      <xdr:row>50</xdr:row>
      <xdr:rowOff>164956</xdr:rowOff>
    </xdr:to>
    <xdr:cxnSp macro="">
      <xdr:nvCxnSpPr>
        <xdr:cNvPr id="95" name="直線矢印コネクタ 94">
          <a:extLs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CxnSpPr/>
      </xdr:nvCxnSpPr>
      <xdr:spPr bwMode="auto">
        <a:xfrm>
          <a:off x="16262537" y="8289781"/>
          <a:ext cx="0" cy="3429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18</xdr:col>
      <xdr:colOff>0</xdr:colOff>
      <xdr:row>10</xdr:row>
      <xdr:rowOff>9525</xdr:rowOff>
    </xdr:from>
    <xdr:to>
      <xdr:col>18</xdr:col>
      <xdr:colOff>0</xdr:colOff>
      <xdr:row>12</xdr:row>
      <xdr:rowOff>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 bwMode="auto">
        <a:xfrm>
          <a:off x="9744075" y="1219200"/>
          <a:ext cx="0" cy="3333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9525</xdr:colOff>
      <xdr:row>11</xdr:row>
      <xdr:rowOff>168087</xdr:rowOff>
    </xdr:from>
    <xdr:to>
      <xdr:col>17</xdr:col>
      <xdr:colOff>723900</xdr:colOff>
      <xdr:row>11</xdr:row>
      <xdr:rowOff>168087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 bwMode="auto">
        <a:xfrm flipH="1">
          <a:off x="7282143" y="1580028"/>
          <a:ext cx="242887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347870</xdr:colOff>
      <xdr:row>12</xdr:row>
      <xdr:rowOff>0</xdr:rowOff>
    </xdr:from>
    <xdr:to>
      <xdr:col>17</xdr:col>
      <xdr:colOff>347870</xdr:colOff>
      <xdr:row>14</xdr:row>
      <xdr:rowOff>1</xdr:rowOff>
    </xdr:to>
    <xdr:cxnSp macro="">
      <xdr:nvCxnSpPr>
        <xdr:cNvPr id="31" name="直線矢印コネクタ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CxnSpPr/>
      </xdr:nvCxnSpPr>
      <xdr:spPr bwMode="auto">
        <a:xfrm flipV="1">
          <a:off x="9334988" y="1580029"/>
          <a:ext cx="0" cy="33617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18</xdr:row>
      <xdr:rowOff>0</xdr:rowOff>
    </xdr:from>
    <xdr:to>
      <xdr:col>14</xdr:col>
      <xdr:colOff>0</xdr:colOff>
      <xdr:row>21</xdr:row>
      <xdr:rowOff>11206</xdr:rowOff>
    </xdr:to>
    <xdr:cxnSp macro="">
      <xdr:nvCxnSpPr>
        <xdr:cNvPr id="115" name="直線コネクタ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CxnSpPr/>
      </xdr:nvCxnSpPr>
      <xdr:spPr bwMode="auto">
        <a:xfrm>
          <a:off x="7272618" y="2644588"/>
          <a:ext cx="0" cy="53788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21</xdr:row>
      <xdr:rowOff>1730</xdr:rowOff>
    </xdr:from>
    <xdr:to>
      <xdr:col>18</xdr:col>
      <xdr:colOff>0</xdr:colOff>
      <xdr:row>21</xdr:row>
      <xdr:rowOff>1730</xdr:rowOff>
    </xdr:to>
    <xdr:cxnSp macro="">
      <xdr:nvCxnSpPr>
        <xdr:cNvPr id="116" name="直線コネクタ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CxnSpPr/>
      </xdr:nvCxnSpPr>
      <xdr:spPr bwMode="auto">
        <a:xfrm flipH="1">
          <a:off x="7286625" y="3173555"/>
          <a:ext cx="24574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21</xdr:row>
      <xdr:rowOff>11206</xdr:rowOff>
    </xdr:from>
    <xdr:to>
      <xdr:col>18</xdr:col>
      <xdr:colOff>0</xdr:colOff>
      <xdr:row>22</xdr:row>
      <xdr:rowOff>0</xdr:rowOff>
    </xdr:to>
    <xdr:cxnSp macro="">
      <xdr:nvCxnSpPr>
        <xdr:cNvPr id="119" name="直線矢印コネクタ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CxnSpPr/>
      </xdr:nvCxnSpPr>
      <xdr:spPr bwMode="auto">
        <a:xfrm>
          <a:off x="9715500" y="3126441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18</xdr:col>
      <xdr:colOff>0</xdr:colOff>
      <xdr:row>31</xdr:row>
      <xdr:rowOff>0</xdr:rowOff>
    </xdr:to>
    <xdr:cxnSp macro="">
      <xdr:nvCxnSpPr>
        <xdr:cNvPr id="125" name="直線コネクタ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CxnSpPr/>
      </xdr:nvCxnSpPr>
      <xdr:spPr bwMode="auto">
        <a:xfrm flipH="1">
          <a:off x="7272618" y="4885765"/>
          <a:ext cx="244288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30</xdr:row>
      <xdr:rowOff>0</xdr:rowOff>
    </xdr:from>
    <xdr:to>
      <xdr:col>18</xdr:col>
      <xdr:colOff>0</xdr:colOff>
      <xdr:row>31</xdr:row>
      <xdr:rowOff>0</xdr:rowOff>
    </xdr:to>
    <xdr:cxnSp macro="">
      <xdr:nvCxnSpPr>
        <xdr:cNvPr id="127" name="直線コネクタ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/>
      </xdr:nvCxnSpPr>
      <xdr:spPr bwMode="auto">
        <a:xfrm>
          <a:off x="9715500" y="4717676"/>
          <a:ext cx="0" cy="168089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31</xdr:row>
      <xdr:rowOff>0</xdr:rowOff>
    </xdr:from>
    <xdr:to>
      <xdr:col>14</xdr:col>
      <xdr:colOff>0</xdr:colOff>
      <xdr:row>31</xdr:row>
      <xdr:rowOff>156883</xdr:rowOff>
    </xdr:to>
    <xdr:cxnSp macro="">
      <xdr:nvCxnSpPr>
        <xdr:cNvPr id="128" name="直線矢印コネクタ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CxnSpPr/>
      </xdr:nvCxnSpPr>
      <xdr:spPr bwMode="auto">
        <a:xfrm>
          <a:off x="7272618" y="4885765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0</xdr:colOff>
      <xdr:row>33</xdr:row>
      <xdr:rowOff>13607</xdr:rowOff>
    </xdr:from>
    <xdr:to>
      <xdr:col>18</xdr:col>
      <xdr:colOff>0</xdr:colOff>
      <xdr:row>33</xdr:row>
      <xdr:rowOff>13607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CxnSpPr/>
      </xdr:nvCxnSpPr>
      <xdr:spPr bwMode="auto">
        <a:xfrm>
          <a:off x="8953500" y="5429250"/>
          <a:ext cx="7347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16</xdr:col>
      <xdr:colOff>721179</xdr:colOff>
      <xdr:row>31</xdr:row>
      <xdr:rowOff>13607</xdr:rowOff>
    </xdr:from>
    <xdr:to>
      <xdr:col>16</xdr:col>
      <xdr:colOff>721179</xdr:colOff>
      <xdr:row>33</xdr:row>
      <xdr:rowOff>13607</xdr:rowOff>
    </xdr:to>
    <xdr:cxnSp macro="">
      <xdr:nvCxnSpPr>
        <xdr:cNvPr id="51" name="直線矢印コネクタ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 bwMode="auto">
        <a:xfrm flipV="1">
          <a:off x="8939893" y="5075464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18</xdr:col>
      <xdr:colOff>0</xdr:colOff>
      <xdr:row>49</xdr:row>
      <xdr:rowOff>0</xdr:rowOff>
    </xdr:to>
    <xdr:cxnSp macro="">
      <xdr:nvCxnSpPr>
        <xdr:cNvPr id="131" name="直線コネクタ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CxnSpPr/>
      </xdr:nvCxnSpPr>
      <xdr:spPr bwMode="auto">
        <a:xfrm flipH="1">
          <a:off x="7239000" y="8409214"/>
          <a:ext cx="24492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18</xdr:col>
      <xdr:colOff>0</xdr:colOff>
      <xdr:row>48</xdr:row>
      <xdr:rowOff>0</xdr:rowOff>
    </xdr:from>
    <xdr:to>
      <xdr:col>18</xdr:col>
      <xdr:colOff>0</xdr:colOff>
      <xdr:row>49</xdr:row>
      <xdr:rowOff>0</xdr:rowOff>
    </xdr:to>
    <xdr:cxnSp macro="">
      <xdr:nvCxnSpPr>
        <xdr:cNvPr id="132" name="直線コネクタ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/>
      </xdr:nvCxnSpPr>
      <xdr:spPr bwMode="auto">
        <a:xfrm>
          <a:off x="9688286" y="8232321"/>
          <a:ext cx="0" cy="17689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14</xdr:col>
      <xdr:colOff>0</xdr:colOff>
      <xdr:row>49</xdr:row>
      <xdr:rowOff>0</xdr:rowOff>
    </xdr:from>
    <xdr:to>
      <xdr:col>14</xdr:col>
      <xdr:colOff>0</xdr:colOff>
      <xdr:row>49</xdr:row>
      <xdr:rowOff>156883</xdr:rowOff>
    </xdr:to>
    <xdr:cxnSp macro="">
      <xdr:nvCxnSpPr>
        <xdr:cNvPr id="133" name="直線矢印コネクタ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/>
      </xdr:nvCxnSpPr>
      <xdr:spPr bwMode="auto">
        <a:xfrm>
          <a:off x="7239000" y="8409214"/>
          <a:ext cx="0" cy="156883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13607</xdr:colOff>
      <xdr:row>51</xdr:row>
      <xdr:rowOff>0</xdr:rowOff>
    </xdr:from>
    <xdr:to>
      <xdr:col>18</xdr:col>
      <xdr:colOff>13607</xdr:colOff>
      <xdr:row>51</xdr:row>
      <xdr:rowOff>0</xdr:rowOff>
    </xdr:to>
    <xdr:cxnSp macro="">
      <xdr:nvCxnSpPr>
        <xdr:cNvPr id="134" name="直線コネクタ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CxnSpPr/>
      </xdr:nvCxnSpPr>
      <xdr:spPr bwMode="auto">
        <a:xfrm>
          <a:off x="8967107" y="8763000"/>
          <a:ext cx="734786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17</xdr:col>
      <xdr:colOff>0</xdr:colOff>
      <xdr:row>49</xdr:row>
      <xdr:rowOff>0</xdr:rowOff>
    </xdr:from>
    <xdr:to>
      <xdr:col>17</xdr:col>
      <xdr:colOff>0</xdr:colOff>
      <xdr:row>51</xdr:row>
      <xdr:rowOff>0</xdr:rowOff>
    </xdr:to>
    <xdr:cxnSp macro="">
      <xdr:nvCxnSpPr>
        <xdr:cNvPr id="135" name="直線矢印コネクタ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CxnSpPr/>
      </xdr:nvCxnSpPr>
      <xdr:spPr bwMode="auto">
        <a:xfrm flipV="1">
          <a:off x="8953500" y="8409214"/>
          <a:ext cx="0" cy="353786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14</xdr:col>
      <xdr:colOff>0</xdr:colOff>
      <xdr:row>12</xdr:row>
      <xdr:rowOff>0</xdr:rowOff>
    </xdr:from>
    <xdr:to>
      <xdr:col>14</xdr:col>
      <xdr:colOff>0</xdr:colOff>
      <xdr:row>12</xdr:row>
      <xdr:rowOff>145677</xdr:rowOff>
    </xdr:to>
    <xdr:cxnSp macro="">
      <xdr:nvCxnSpPr>
        <xdr:cNvPr id="73" name="直線矢印コネクタ 72">
          <a:extLs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CxnSpPr/>
      </xdr:nvCxnSpPr>
      <xdr:spPr bwMode="auto">
        <a:xfrm>
          <a:off x="7272618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6</xdr:col>
      <xdr:colOff>358584</xdr:colOff>
      <xdr:row>12</xdr:row>
      <xdr:rowOff>0</xdr:rowOff>
    </xdr:from>
    <xdr:to>
      <xdr:col>6</xdr:col>
      <xdr:colOff>358584</xdr:colOff>
      <xdr:row>12</xdr:row>
      <xdr:rowOff>145677</xdr:rowOff>
    </xdr:to>
    <xdr:cxnSp macro="">
      <xdr:nvCxnSpPr>
        <xdr:cNvPr id="81" name="直線矢印コネクタ 80">
          <a:extLs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CxnSpPr/>
      </xdr:nvCxnSpPr>
      <xdr:spPr bwMode="auto">
        <a:xfrm>
          <a:off x="3641908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27</xdr:col>
      <xdr:colOff>0</xdr:colOff>
      <xdr:row>12</xdr:row>
      <xdr:rowOff>0</xdr:rowOff>
    </xdr:from>
    <xdr:to>
      <xdr:col>27</xdr:col>
      <xdr:colOff>0</xdr:colOff>
      <xdr:row>12</xdr:row>
      <xdr:rowOff>145677</xdr:rowOff>
    </xdr:to>
    <xdr:cxnSp macro="">
      <xdr:nvCxnSpPr>
        <xdr:cNvPr id="82" name="直線矢印コネクタ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/>
      </xdr:nvCxnSpPr>
      <xdr:spPr bwMode="auto">
        <a:xfrm>
          <a:off x="14410765" y="1580029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17</xdr:col>
      <xdr:colOff>358589</xdr:colOff>
      <xdr:row>20</xdr:row>
      <xdr:rowOff>0</xdr:rowOff>
    </xdr:from>
    <xdr:to>
      <xdr:col>17</xdr:col>
      <xdr:colOff>358589</xdr:colOff>
      <xdr:row>20</xdr:row>
      <xdr:rowOff>145677</xdr:rowOff>
    </xdr:to>
    <xdr:cxnSp macro="">
      <xdr:nvCxnSpPr>
        <xdr:cNvPr id="83" name="直線矢印コネクタ 82">
          <a:extLs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CxnSpPr/>
      </xdr:nvCxnSpPr>
      <xdr:spPr bwMode="auto">
        <a:xfrm>
          <a:off x="9345707" y="3003176"/>
          <a:ext cx="0" cy="145677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4</xdr:col>
      <xdr:colOff>679174</xdr:colOff>
      <xdr:row>14</xdr:row>
      <xdr:rowOff>0</xdr:rowOff>
    </xdr:from>
    <xdr:to>
      <xdr:col>6</xdr:col>
      <xdr:colOff>0</xdr:colOff>
      <xdr:row>15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 bwMode="auto">
        <a:xfrm flipV="1">
          <a:off x="2998304" y="2310848"/>
          <a:ext cx="298174" cy="17393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8283</xdr:colOff>
      <xdr:row>18</xdr:row>
      <xdr:rowOff>0</xdr:rowOff>
    </xdr:from>
    <xdr:to>
      <xdr:col>6</xdr:col>
      <xdr:colOff>8283</xdr:colOff>
      <xdr:row>18</xdr:row>
      <xdr:rowOff>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 bwMode="auto">
        <a:xfrm>
          <a:off x="3014870" y="3064565"/>
          <a:ext cx="289891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32</xdr:row>
      <xdr:rowOff>0</xdr:rowOff>
    </xdr:from>
    <xdr:to>
      <xdr:col>6</xdr:col>
      <xdr:colOff>6626</xdr:colOff>
      <xdr:row>33</xdr:row>
      <xdr:rowOff>0</xdr:rowOff>
    </xdr:to>
    <xdr:cxnSp macro="">
      <xdr:nvCxnSpPr>
        <xdr:cNvPr id="87" name="直線コネクタ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/>
      </xdr:nvCxnSpPr>
      <xdr:spPr bwMode="auto">
        <a:xfrm flipV="1">
          <a:off x="3000375" y="5534025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36</xdr:row>
      <xdr:rowOff>0</xdr:rowOff>
    </xdr:from>
    <xdr:to>
      <xdr:col>5</xdr:col>
      <xdr:colOff>272084</xdr:colOff>
      <xdr:row>36</xdr:row>
      <xdr:rowOff>0</xdr:rowOff>
    </xdr:to>
    <xdr:cxnSp macro="">
      <xdr:nvCxnSpPr>
        <xdr:cNvPr id="88" name="直線コネクタ 87">
          <a:extLs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CxnSpPr/>
      </xdr:nvCxnSpPr>
      <xdr:spPr bwMode="auto">
        <a:xfrm>
          <a:off x="2986709" y="6286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50</xdr:row>
      <xdr:rowOff>0</xdr:rowOff>
    </xdr:from>
    <xdr:to>
      <xdr:col>6</xdr:col>
      <xdr:colOff>6626</xdr:colOff>
      <xdr:row>50</xdr:row>
      <xdr:rowOff>171450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CxnSpPr/>
      </xdr:nvCxnSpPr>
      <xdr:spPr bwMode="auto">
        <a:xfrm flipV="1">
          <a:off x="3000375" y="885825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4</xdr:col>
      <xdr:colOff>672134</xdr:colOff>
      <xdr:row>54</xdr:row>
      <xdr:rowOff>0</xdr:rowOff>
    </xdr:from>
    <xdr:to>
      <xdr:col>5</xdr:col>
      <xdr:colOff>272084</xdr:colOff>
      <xdr:row>54</xdr:row>
      <xdr:rowOff>0</xdr:rowOff>
    </xdr:to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CxnSpPr/>
      </xdr:nvCxnSpPr>
      <xdr:spPr bwMode="auto">
        <a:xfrm>
          <a:off x="2986709" y="962025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13666</xdr:colOff>
      <xdr:row>59</xdr:row>
      <xdr:rowOff>0</xdr:rowOff>
    </xdr:from>
    <xdr:to>
      <xdr:col>6</xdr:col>
      <xdr:colOff>20292</xdr:colOff>
      <xdr:row>59</xdr:row>
      <xdr:rowOff>171450</xdr:rowOff>
    </xdr:to>
    <xdr:cxnSp macro="">
      <xdr:nvCxnSpPr>
        <xdr:cNvPr id="98" name="直線コネクタ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CxnSpPr/>
      </xdr:nvCxnSpPr>
      <xdr:spPr bwMode="auto">
        <a:xfrm flipV="1">
          <a:off x="3014041" y="10858500"/>
          <a:ext cx="292376" cy="17145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5</xdr:col>
      <xdr:colOff>0</xdr:colOff>
      <xdr:row>63</xdr:row>
      <xdr:rowOff>0</xdr:rowOff>
    </xdr:from>
    <xdr:to>
      <xdr:col>6</xdr:col>
      <xdr:colOff>0</xdr:colOff>
      <xdr:row>63</xdr:row>
      <xdr:rowOff>0</xdr:rowOff>
    </xdr:to>
    <xdr:cxnSp macro="">
      <xdr:nvCxnSpPr>
        <xdr:cNvPr id="99" name="直線コネクタ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/>
      </xdr:nvCxnSpPr>
      <xdr:spPr bwMode="auto">
        <a:xfrm>
          <a:off x="3000375" y="11620500"/>
          <a:ext cx="28575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14</xdr:row>
      <xdr:rowOff>0</xdr:rowOff>
    </xdr:from>
    <xdr:to>
      <xdr:col>29</xdr:col>
      <xdr:colOff>0</xdr:colOff>
      <xdr:row>15</xdr:row>
      <xdr:rowOff>9525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 bwMode="auto">
        <a:xfrm>
          <a:off x="15211425" y="2286000"/>
          <a:ext cx="314325" cy="1809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18</xdr:row>
      <xdr:rowOff>0</xdr:rowOff>
    </xdr:from>
    <xdr:to>
      <xdr:col>29</xdr:col>
      <xdr:colOff>9525</xdr:colOff>
      <xdr:row>18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 bwMode="auto">
        <a:xfrm>
          <a:off x="15220950" y="3028950"/>
          <a:ext cx="314325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32</xdr:row>
      <xdr:rowOff>0</xdr:rowOff>
    </xdr:from>
    <xdr:to>
      <xdr:col>29</xdr:col>
      <xdr:colOff>0</xdr:colOff>
      <xdr:row>33</xdr:row>
      <xdr:rowOff>9525</xdr:rowOff>
    </xdr:to>
    <xdr:cxnSp macro="">
      <xdr:nvCxnSpPr>
        <xdr:cNvPr id="101" name="直線コネクタ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CxnSpPr/>
      </xdr:nvCxnSpPr>
      <xdr:spPr bwMode="auto">
        <a:xfrm>
          <a:off x="15273130" y="5590761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35</xdr:row>
      <xdr:rowOff>223630</xdr:rowOff>
    </xdr:from>
    <xdr:to>
      <xdr:col>29</xdr:col>
      <xdr:colOff>9525</xdr:colOff>
      <xdr:row>35</xdr:row>
      <xdr:rowOff>223630</xdr:rowOff>
    </xdr:to>
    <xdr:cxnSp macro="">
      <xdr:nvCxnSpPr>
        <xdr:cNvPr id="102" name="直線コネクタ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CxnSpPr/>
      </xdr:nvCxnSpPr>
      <xdr:spPr bwMode="auto">
        <a:xfrm>
          <a:off x="15282655" y="6344478"/>
          <a:ext cx="314740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50</xdr:row>
      <xdr:rowOff>0</xdr:rowOff>
    </xdr:from>
    <xdr:to>
      <xdr:col>29</xdr:col>
      <xdr:colOff>0</xdr:colOff>
      <xdr:row>51</xdr:row>
      <xdr:rowOff>1243</xdr:rowOff>
    </xdr:to>
    <xdr:cxnSp macro="">
      <xdr:nvCxnSpPr>
        <xdr:cNvPr id="103" name="直線コネクタ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/>
      </xdr:nvCxnSpPr>
      <xdr:spPr bwMode="auto">
        <a:xfrm>
          <a:off x="15273130" y="8936935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54</xdr:row>
      <xdr:rowOff>1035</xdr:rowOff>
    </xdr:from>
    <xdr:to>
      <xdr:col>29</xdr:col>
      <xdr:colOff>9525</xdr:colOff>
      <xdr:row>54</xdr:row>
      <xdr:rowOff>1035</xdr:rowOff>
    </xdr:to>
    <xdr:cxnSp macro="">
      <xdr:nvCxnSpPr>
        <xdr:cNvPr id="104" name="直線コネクタ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CxnSpPr/>
      </xdr:nvCxnSpPr>
      <xdr:spPr bwMode="auto">
        <a:xfrm>
          <a:off x="15332869" y="9466504"/>
          <a:ext cx="30956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0</xdr:colOff>
      <xdr:row>59</xdr:row>
      <xdr:rowOff>0</xdr:rowOff>
    </xdr:from>
    <xdr:to>
      <xdr:col>29</xdr:col>
      <xdr:colOff>0</xdr:colOff>
      <xdr:row>60</xdr:row>
      <xdr:rowOff>1242</xdr:rowOff>
    </xdr:to>
    <xdr:cxnSp macro="">
      <xdr:nvCxnSpPr>
        <xdr:cNvPr id="106" name="直線コネクタ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CxnSpPr/>
      </xdr:nvCxnSpPr>
      <xdr:spPr bwMode="auto">
        <a:xfrm>
          <a:off x="15273130" y="10957891"/>
          <a:ext cx="314740" cy="18346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28</xdr:col>
      <xdr:colOff>9525</xdr:colOff>
      <xdr:row>63</xdr:row>
      <xdr:rowOff>1034</xdr:rowOff>
    </xdr:from>
    <xdr:to>
      <xdr:col>29</xdr:col>
      <xdr:colOff>9525</xdr:colOff>
      <xdr:row>63</xdr:row>
      <xdr:rowOff>1034</xdr:rowOff>
    </xdr:to>
    <xdr:cxnSp macro="">
      <xdr:nvCxnSpPr>
        <xdr:cNvPr id="107" name="直線コネクタ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/>
      </xdr:nvCxnSpPr>
      <xdr:spPr bwMode="auto">
        <a:xfrm>
          <a:off x="15332869" y="11431034"/>
          <a:ext cx="309562" cy="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dash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259773</xdr:colOff>
      <xdr:row>5</xdr:row>
      <xdr:rowOff>69272</xdr:rowOff>
    </xdr:from>
    <xdr:to>
      <xdr:col>1</xdr:col>
      <xdr:colOff>426460</xdr:colOff>
      <xdr:row>36</xdr:row>
      <xdr:rowOff>113002</xdr:rowOff>
    </xdr:to>
    <xdr:sp macro="" textlink="">
      <xdr:nvSpPr>
        <xdr:cNvPr id="108" name="フローチャート: 代替処理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/>
      </xdr:nvSpPr>
      <xdr:spPr bwMode="auto">
        <a:xfrm>
          <a:off x="259773" y="935181"/>
          <a:ext cx="859414" cy="5498957"/>
        </a:xfrm>
        <a:prstGeom prst="flowChartAlternateProcess">
          <a:avLst/>
        </a:prstGeom>
        <a:solidFill>
          <a:schemeClr val="tx2">
            <a:lumMod val="75000"/>
          </a:scheme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algn="ctr"/>
          <a:r>
            <a:rPr kumimoji="1" lang="ja-JP" altLang="en-US" sz="2000" b="1">
              <a:solidFill>
                <a:sysClr val="windowText" lastClr="000000"/>
              </a:solidFill>
            </a:rPr>
            <a:t>第１次波及効果</a:t>
          </a:r>
        </a:p>
      </xdr:txBody>
    </xdr:sp>
    <xdr:clientData/>
  </xdr:twoCellAnchor>
  <xdr:twoCellAnchor>
    <xdr:from>
      <xdr:col>0</xdr:col>
      <xdr:colOff>242455</xdr:colOff>
      <xdr:row>40</xdr:row>
      <xdr:rowOff>0</xdr:rowOff>
    </xdr:from>
    <xdr:to>
      <xdr:col>1</xdr:col>
      <xdr:colOff>409142</xdr:colOff>
      <xdr:row>57</xdr:row>
      <xdr:rowOff>0</xdr:rowOff>
    </xdr:to>
    <xdr:sp macro="" textlink="">
      <xdr:nvSpPr>
        <xdr:cNvPr id="109" name="角丸四角形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/>
      </xdr:nvSpPr>
      <xdr:spPr bwMode="auto">
        <a:xfrm>
          <a:off x="242455" y="7065818"/>
          <a:ext cx="859414" cy="3219018"/>
        </a:xfrm>
        <a:prstGeom prst="roundRect">
          <a:avLst/>
        </a:prstGeom>
        <a:solidFill>
          <a:srgbClr val="00B0F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第２次波及効果</a:t>
          </a:r>
        </a:p>
      </xdr:txBody>
    </xdr:sp>
    <xdr:clientData/>
  </xdr:twoCellAnchor>
  <xdr:twoCellAnchor>
    <xdr:from>
      <xdr:col>0</xdr:col>
      <xdr:colOff>242454</xdr:colOff>
      <xdr:row>59</xdr:row>
      <xdr:rowOff>0</xdr:rowOff>
    </xdr:from>
    <xdr:to>
      <xdr:col>1</xdr:col>
      <xdr:colOff>409141</xdr:colOff>
      <xdr:row>64</xdr:row>
      <xdr:rowOff>0</xdr:rowOff>
    </xdr:to>
    <xdr:sp macro="" textlink="">
      <xdr:nvSpPr>
        <xdr:cNvPr id="110" name="角丸四角形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/>
      </xdr:nvSpPr>
      <xdr:spPr bwMode="auto">
        <a:xfrm>
          <a:off x="242454" y="10823863"/>
          <a:ext cx="859414" cy="1033895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合計</a:t>
          </a:r>
        </a:p>
      </xdr:txBody>
    </xdr:sp>
    <xdr:clientData/>
  </xdr:twoCellAnchor>
  <xdr:twoCellAnchor>
    <xdr:from>
      <xdr:col>2</xdr:col>
      <xdr:colOff>69272</xdr:colOff>
      <xdr:row>4</xdr:row>
      <xdr:rowOff>0</xdr:rowOff>
    </xdr:from>
    <xdr:to>
      <xdr:col>10</xdr:col>
      <xdr:colOff>225139</xdr:colOff>
      <xdr:row>56</xdr:row>
      <xdr:rowOff>121228</xdr:rowOff>
    </xdr:to>
    <xdr:grpSp>
      <xdr:nvGrpSpPr>
        <xdr:cNvPr id="113" name="グループ化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GrpSpPr/>
      </xdr:nvGrpSpPr>
      <xdr:grpSpPr>
        <a:xfrm>
          <a:off x="1429986" y="707571"/>
          <a:ext cx="4360474" cy="9550978"/>
          <a:chOff x="1385455" y="900544"/>
          <a:chExt cx="4543857" cy="9421092"/>
        </a:xfrm>
      </xdr:grpSpPr>
      <xdr:sp macro="" textlink="">
        <xdr:nvSpPr>
          <xdr:cNvPr id="114" name="角丸四角形 113">
            <a:extLst>
              <a:ext uri="{FF2B5EF4-FFF2-40B4-BE49-F238E27FC236}">
                <a16:creationId xmlns:a16="http://schemas.microsoft.com/office/drawing/2014/main" id="{00000000-0008-0000-0300-000072000000}"/>
              </a:ext>
            </a:extLst>
          </xdr:cNvPr>
          <xdr:cNvSpPr/>
        </xdr:nvSpPr>
        <xdr:spPr bwMode="auto">
          <a:xfrm>
            <a:off x="1385455" y="1194955"/>
            <a:ext cx="4543857" cy="9126681"/>
          </a:xfrm>
          <a:prstGeom prst="roundRect">
            <a:avLst>
              <a:gd name="adj" fmla="val 6757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24" name="角丸四角形 123">
            <a:extLst>
              <a:ext uri="{FF2B5EF4-FFF2-40B4-BE49-F238E27FC236}">
                <a16:creationId xmlns:a16="http://schemas.microsoft.com/office/drawing/2014/main" id="{00000000-0008-0000-0300-00007C000000}"/>
              </a:ext>
            </a:extLst>
          </xdr:cNvPr>
          <xdr:cNvSpPr/>
        </xdr:nvSpPr>
        <xdr:spPr bwMode="auto">
          <a:xfrm>
            <a:off x="2893002" y="900544"/>
            <a:ext cx="1523133" cy="543162"/>
          </a:xfrm>
          <a:prstGeom prst="roundRect">
            <a:avLst>
              <a:gd name="adj" fmla="val 26232"/>
            </a:avLst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</a:rPr>
              <a:t>雇　用</a:t>
            </a:r>
          </a:p>
        </xdr:txBody>
      </xdr:sp>
    </xdr:grpSp>
    <xdr:clientData/>
  </xdr:twoCellAnchor>
  <xdr:twoCellAnchor>
    <xdr:from>
      <xdr:col>12</xdr:col>
      <xdr:colOff>51954</xdr:colOff>
      <xdr:row>4</xdr:row>
      <xdr:rowOff>0</xdr:rowOff>
    </xdr:from>
    <xdr:to>
      <xdr:col>16</xdr:col>
      <xdr:colOff>55417</xdr:colOff>
      <xdr:row>56</xdr:row>
      <xdr:rowOff>121228</xdr:rowOff>
    </xdr:to>
    <xdr:grpSp>
      <xdr:nvGrpSpPr>
        <xdr:cNvPr id="126" name="グループ化 125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GrpSpPr/>
      </xdr:nvGrpSpPr>
      <xdr:grpSpPr>
        <a:xfrm>
          <a:off x="6311240" y="707571"/>
          <a:ext cx="2126177" cy="9550978"/>
          <a:chOff x="6369628" y="900544"/>
          <a:chExt cx="2012372" cy="9421092"/>
        </a:xfrm>
      </xdr:grpSpPr>
      <xdr:sp macro="" textlink="">
        <xdr:nvSpPr>
          <xdr:cNvPr id="129" name="角丸四角形 128">
            <a:extLst>
              <a:ext uri="{FF2B5EF4-FFF2-40B4-BE49-F238E27FC236}">
                <a16:creationId xmlns:a16="http://schemas.microsoft.com/office/drawing/2014/main" id="{00000000-0008-0000-0300-000081000000}"/>
              </a:ext>
            </a:extLst>
          </xdr:cNvPr>
          <xdr:cNvSpPr/>
        </xdr:nvSpPr>
        <xdr:spPr bwMode="auto">
          <a:xfrm>
            <a:off x="6369628" y="1194955"/>
            <a:ext cx="2012372" cy="9126681"/>
          </a:xfrm>
          <a:prstGeom prst="roundRect">
            <a:avLst>
              <a:gd name="adj" fmla="val 11503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0" name="角丸四角形 129">
            <a:extLst>
              <a:ext uri="{FF2B5EF4-FFF2-40B4-BE49-F238E27FC236}">
                <a16:creationId xmlns:a16="http://schemas.microsoft.com/office/drawing/2014/main" id="{00000000-0008-0000-0300-000082000000}"/>
              </a:ext>
            </a:extLst>
          </xdr:cNvPr>
          <xdr:cNvSpPr/>
        </xdr:nvSpPr>
        <xdr:spPr bwMode="auto">
          <a:xfrm>
            <a:off x="6598227" y="900544"/>
            <a:ext cx="1541317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生産誘発額</a:t>
            </a:r>
          </a:p>
        </xdr:txBody>
      </xdr:sp>
    </xdr:grpSp>
    <xdr:clientData/>
  </xdr:twoCellAnchor>
  <xdr:twoCellAnchor>
    <xdr:from>
      <xdr:col>22</xdr:col>
      <xdr:colOff>121227</xdr:colOff>
      <xdr:row>4</xdr:row>
      <xdr:rowOff>17318</xdr:rowOff>
    </xdr:from>
    <xdr:to>
      <xdr:col>33</xdr:col>
      <xdr:colOff>121226</xdr:colOff>
      <xdr:row>56</xdr:row>
      <xdr:rowOff>138546</xdr:rowOff>
    </xdr:to>
    <xdr:grpSp>
      <xdr:nvGrpSpPr>
        <xdr:cNvPr id="136" name="グループ化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GrpSpPr/>
      </xdr:nvGrpSpPr>
      <xdr:grpSpPr>
        <a:xfrm>
          <a:off x="11836977" y="724889"/>
          <a:ext cx="6109606" cy="9550978"/>
          <a:chOff x="11655136" y="900544"/>
          <a:chExt cx="6061363" cy="9421092"/>
        </a:xfrm>
      </xdr:grpSpPr>
      <xdr:sp macro="" textlink="">
        <xdr:nvSpPr>
          <xdr:cNvPr id="137" name="角丸四角形 136">
            <a:extLst>
              <a:ext uri="{FF2B5EF4-FFF2-40B4-BE49-F238E27FC236}">
                <a16:creationId xmlns:a16="http://schemas.microsoft.com/office/drawing/2014/main" id="{00000000-0008-0000-0300-000089000000}"/>
              </a:ext>
            </a:extLst>
          </xdr:cNvPr>
          <xdr:cNvSpPr/>
        </xdr:nvSpPr>
        <xdr:spPr bwMode="auto">
          <a:xfrm>
            <a:off x="11655136" y="1194955"/>
            <a:ext cx="6061363" cy="9126681"/>
          </a:xfrm>
          <a:prstGeom prst="roundRect">
            <a:avLst>
              <a:gd name="adj" fmla="val 5238"/>
            </a:avLst>
          </a:prstGeom>
          <a:noFill/>
          <a:ln w="57150" cap="flat" cmpd="sng" algn="ctr">
            <a:solidFill>
              <a:schemeClr val="tx1">
                <a:lumMod val="75000"/>
                <a:lumOff val="25000"/>
              </a:schemeClr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horzOverflow="clip" wrap="square" lIns="18288" tIns="0" rIns="0" bIns="0" rtlCol="0" anchor="t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38" name="角丸四角形 137">
            <a:extLst>
              <a:ext uri="{FF2B5EF4-FFF2-40B4-BE49-F238E27FC236}">
                <a16:creationId xmlns:a16="http://schemas.microsoft.com/office/drawing/2014/main" id="{00000000-0008-0000-0300-00008A000000}"/>
              </a:ext>
            </a:extLst>
          </xdr:cNvPr>
          <xdr:cNvSpPr/>
        </xdr:nvSpPr>
        <xdr:spPr bwMode="auto">
          <a:xfrm>
            <a:off x="13040592" y="900544"/>
            <a:ext cx="2961409" cy="542296"/>
          </a:xfrm>
          <a:prstGeom prst="roundRect">
            <a:avLst/>
          </a:prstGeom>
          <a:solidFill>
            <a:schemeClr val="bg2">
              <a:lumMod val="90000"/>
            </a:schemeClr>
          </a:solidFill>
          <a:ln w="57150">
            <a:headEnd type="none" w="med" len="med"/>
            <a:tailEnd type="none" w="med" len="med"/>
          </a:ln>
        </xdr:spPr>
        <xdr:style>
          <a:lnRef idx="2">
            <a:schemeClr val="dk1"/>
          </a:lnRef>
          <a:fillRef idx="1">
            <a:schemeClr val="lt1"/>
          </a:fillRef>
          <a:effectRef idx="0">
            <a:schemeClr val="dk1"/>
          </a:effectRef>
          <a:fontRef idx="minor">
            <a:schemeClr val="dk1"/>
          </a:fontRef>
        </xdr:style>
        <xdr:txBody>
          <a:bodyPr vertOverflow="clip" horzOverflow="clip" wrap="square" lIns="18288" tIns="0" rIns="0" bIns="0" rtlCol="0" anchor="ctr" upright="1"/>
          <a:lstStyle/>
          <a:p>
            <a:pPr marL="0" indent="0" algn="ctr"/>
            <a:r>
              <a:rPr kumimoji="1" lang="ja-JP" altLang="en-US" sz="2000" b="1">
                <a:solidFill>
                  <a:sysClr val="windowText" lastClr="000000"/>
                </a:solidFill>
                <a:latin typeface="HGPｺﾞｼｯｸE" panose="020B0900000000000000" pitchFamily="50" charset="-128"/>
                <a:ea typeface="HGPｺﾞｼｯｸE" panose="020B0900000000000000" pitchFamily="50" charset="-128"/>
                <a:cs typeface="+mn-cs"/>
              </a:rPr>
              <a:t>粗付加価値額</a:t>
            </a:r>
          </a:p>
        </xdr:txBody>
      </xdr:sp>
    </xdr:grpSp>
    <xdr:clientData/>
  </xdr:twoCellAnchor>
  <xdr:twoCellAnchor>
    <xdr:from>
      <xdr:col>17</xdr:col>
      <xdr:colOff>51954</xdr:colOff>
      <xdr:row>2</xdr:row>
      <xdr:rowOff>69273</xdr:rowOff>
    </xdr:from>
    <xdr:to>
      <xdr:col>18</xdr:col>
      <xdr:colOff>691862</xdr:colOff>
      <xdr:row>5</xdr:row>
      <xdr:rowOff>92024</xdr:rowOff>
    </xdr:to>
    <xdr:sp macro="" textlink="">
      <xdr:nvSpPr>
        <xdr:cNvPr id="139" name="正方形/長方形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/>
      </xdr:nvSpPr>
      <xdr:spPr bwMode="auto">
        <a:xfrm>
          <a:off x="9143999" y="415637"/>
          <a:ext cx="1367272" cy="542296"/>
        </a:xfrm>
        <a:prstGeom prst="rect">
          <a:avLst/>
        </a:prstGeom>
        <a:solidFill>
          <a:srgbClr val="FFFF99"/>
        </a:solidFill>
        <a:ln w="57150">
          <a:headEnd type="none" w="med" len="med"/>
          <a:tailEnd type="none" w="med" len="med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HGPｺﾞｼｯｸE" panose="020B0900000000000000" pitchFamily="50" charset="-128"/>
              <a:ea typeface="HGPｺﾞｼｯｸE" panose="020B0900000000000000" pitchFamily="50" charset="-128"/>
              <a:cs typeface="+mn-cs"/>
            </a:rPr>
            <a:t>前提条件</a:t>
          </a:r>
        </a:p>
      </xdr:txBody>
    </xdr:sp>
    <xdr:clientData/>
  </xdr:twoCellAnchor>
  <xdr:twoCellAnchor>
    <xdr:from>
      <xdr:col>0</xdr:col>
      <xdr:colOff>225136</xdr:colOff>
      <xdr:row>65</xdr:row>
      <xdr:rowOff>103908</xdr:rowOff>
    </xdr:from>
    <xdr:to>
      <xdr:col>1</xdr:col>
      <xdr:colOff>381001</xdr:colOff>
      <xdr:row>73</xdr:row>
      <xdr:rowOff>103909</xdr:rowOff>
    </xdr:to>
    <xdr:sp macro="" textlink="">
      <xdr:nvSpPr>
        <xdr:cNvPr id="112" name="角丸四角形 11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/>
      </xdr:nvSpPr>
      <xdr:spPr bwMode="auto">
        <a:xfrm>
          <a:off x="225136" y="11759044"/>
          <a:ext cx="848592" cy="1437410"/>
        </a:xfrm>
        <a:prstGeom prst="roundRect">
          <a:avLst/>
        </a:prstGeom>
        <a:solidFill>
          <a:srgbClr val="92D050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  <a:scene3d>
          <a:camera prst="orthographicFront">
            <a:rot lat="0" lon="0" rev="0"/>
          </a:camera>
          <a:lightRig rig="chilly" dir="t">
            <a:rot lat="0" lon="0" rev="18480000"/>
          </a:lightRig>
        </a:scene3d>
        <a:sp3d prstMaterial="clear">
          <a:bevelT h="63500"/>
        </a:sp3d>
      </xdr:spPr>
      <xdr:txBody>
        <a:bodyPr vertOverflow="clip" horzOverflow="clip" vert="wordArtVertRtl" wrap="square" lIns="18288" tIns="0" rIns="0" bIns="0" rtlCol="0" anchor="ctr" upright="1"/>
        <a:lstStyle/>
        <a:p>
          <a:pPr marL="0" indent="0" algn="ctr"/>
          <a:r>
            <a:rPr kumimoji="1" lang="ja-JP" altLang="en-US" sz="2000" b="1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税収効果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1</xdr:row>
          <xdr:rowOff>228600</xdr:rowOff>
        </xdr:from>
        <xdr:to>
          <xdr:col>16</xdr:col>
          <xdr:colOff>942975</xdr:colOff>
          <xdr:row>2</xdr:row>
          <xdr:rowOff>257175</xdr:rowOff>
        </xdr:to>
        <xdr:sp macro="" textlink="">
          <xdr:nvSpPr>
            <xdr:cNvPr id="13313" name="Object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6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107763" dir="18900000" algn="ctr" rotWithShape="0">
            <a:srgbClr val="808080">
              <a:alpha val="50000"/>
            </a:srgbClr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ackage" Target="../embeddings/Microsoft_Word_Document2.docx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package" Target="../embeddings/Microsoft_Word_Document1.docx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Relationship Id="rId9" Type="http://schemas.openxmlformats.org/officeDocument/2006/relationships/image" Target="../media/image3.emf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soumu.go.jp/toukei_toukatsu/data/io/015index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4.wmf"/><Relationship Id="rId4" Type="http://schemas.openxmlformats.org/officeDocument/2006/relationships/oleObject" Target="../embeddings/oleObject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5"/>
  <sheetViews>
    <sheetView showGridLines="0" tabSelected="1" zoomScaleNormal="100" zoomScaleSheetLayoutView="100" workbookViewId="0">
      <selection activeCell="L12" sqref="L12"/>
    </sheetView>
  </sheetViews>
  <sheetFormatPr defaultColWidth="18.625" defaultRowHeight="12.75" customHeight="1"/>
  <cols>
    <col min="1" max="1" width="2.625" style="12" customWidth="1"/>
    <col min="2" max="11" width="9" style="12" customWidth="1"/>
    <col min="12" max="16384" width="18.625" style="12"/>
  </cols>
  <sheetData>
    <row r="1" spans="1:11" ht="18" customHeight="1"/>
    <row r="2" spans="1:11" ht="18" customHeight="1">
      <c r="A2" s="551" t="s">
        <v>77</v>
      </c>
      <c r="B2" s="551"/>
      <c r="C2" s="551"/>
      <c r="D2" s="551"/>
      <c r="E2" s="551"/>
      <c r="F2" s="551"/>
      <c r="G2" s="551"/>
      <c r="H2" s="551"/>
      <c r="I2" s="551"/>
      <c r="J2" s="551"/>
      <c r="K2" s="551"/>
    </row>
    <row r="3" spans="1:11" ht="18" customHeight="1"/>
    <row r="4" spans="1:11" ht="13.5"/>
    <row r="5" spans="1:11" ht="13.5"/>
    <row r="6" spans="1:11" ht="13.5"/>
    <row r="7" spans="1:11" ht="13.5"/>
    <row r="8" spans="1:11" ht="13.5"/>
    <row r="9" spans="1:11" ht="13.5"/>
    <row r="10" spans="1:11" ht="13.5"/>
    <row r="11" spans="1:11" ht="13.5"/>
    <row r="12" spans="1:11" ht="13.5"/>
    <row r="13" spans="1:11" ht="13.5"/>
    <row r="14" spans="1:11" ht="13.5"/>
    <row r="15" spans="1:11" ht="13.5"/>
    <row r="16" spans="1:11" ht="13.5"/>
    <row r="17" ht="13.5"/>
    <row r="18" ht="13.5"/>
    <row r="19" ht="13.5"/>
    <row r="20" ht="13.5"/>
    <row r="21" ht="13.5"/>
    <row r="22" ht="13.5"/>
    <row r="23" ht="13.5"/>
    <row r="24" ht="13.5"/>
    <row r="25" ht="13.5"/>
    <row r="26" ht="13.5"/>
    <row r="27" ht="13.5"/>
    <row r="28" ht="13.5"/>
    <row r="29" ht="13.5"/>
    <row r="30" ht="13.5"/>
    <row r="31" ht="13.5"/>
    <row r="32" ht="13.5"/>
    <row r="33" ht="13.5"/>
    <row r="34" ht="13.5"/>
    <row r="35" ht="13.5"/>
    <row r="36" ht="13.5"/>
    <row r="37" ht="13.5"/>
    <row r="38" ht="13.5"/>
    <row r="39" ht="13.5"/>
    <row r="40" ht="13.5"/>
    <row r="41" ht="13.5"/>
    <row r="42" ht="13.5"/>
    <row r="43" ht="13.5"/>
    <row r="44" ht="13.5"/>
    <row r="45" ht="13.5"/>
    <row r="46" ht="13.5"/>
    <row r="47" ht="13.5"/>
    <row r="48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ht="13.5"/>
    <row r="66" ht="13.5"/>
    <row r="67" ht="13.5"/>
    <row r="68" ht="13.5"/>
    <row r="69" ht="13.5"/>
    <row r="70" ht="13.5"/>
    <row r="71" ht="13.5"/>
    <row r="72" ht="13.5"/>
    <row r="73" ht="13.5"/>
    <row r="74" ht="13.5"/>
    <row r="75" ht="13.5"/>
    <row r="76" ht="13.5"/>
    <row r="77" ht="13.5"/>
    <row r="78" ht="13.5"/>
    <row r="79" ht="13.5"/>
    <row r="80" ht="13.5"/>
    <row r="81" ht="13.5"/>
    <row r="82" ht="13.5"/>
    <row r="83" ht="13.5"/>
    <row r="84" ht="13.5"/>
    <row r="85" ht="13.5"/>
    <row r="86" ht="13.5"/>
    <row r="87" ht="13.5"/>
    <row r="88" ht="13.5"/>
    <row r="89" ht="13.5"/>
    <row r="90" ht="13.5"/>
    <row r="91" ht="13.5"/>
    <row r="92" ht="13.5"/>
    <row r="93" ht="13.5"/>
    <row r="94" ht="13.5"/>
    <row r="95" ht="13.5"/>
    <row r="96" ht="13.5"/>
    <row r="97" ht="13.5"/>
    <row r="98" ht="13.5"/>
    <row r="99" ht="13.5"/>
    <row r="100" ht="13.5"/>
    <row r="101" ht="13.5"/>
    <row r="102" ht="13.5"/>
    <row r="103" ht="13.5"/>
    <row r="104" ht="13.5"/>
    <row r="105" ht="13.5"/>
    <row r="106" ht="13.5"/>
    <row r="107" ht="13.5"/>
    <row r="108" ht="13.5"/>
    <row r="109" ht="13.5"/>
    <row r="110" ht="13.5"/>
    <row r="111" ht="13.5"/>
    <row r="112" ht="13.5"/>
    <row r="113" ht="13.5"/>
    <row r="114" ht="13.5"/>
    <row r="115" ht="13.5"/>
    <row r="116" ht="13.5"/>
    <row r="117" ht="13.5"/>
    <row r="118" ht="13.5"/>
    <row r="119" ht="13.5"/>
    <row r="120" ht="13.5"/>
    <row r="121" ht="13.5"/>
    <row r="122" ht="13.5"/>
    <row r="123" ht="13.5"/>
    <row r="124" ht="13.5"/>
    <row r="125" ht="13.5"/>
    <row r="126" ht="13.5"/>
    <row r="127" ht="13.5"/>
    <row r="128" ht="13.5"/>
    <row r="129" ht="13.5"/>
    <row r="130" ht="13.5"/>
    <row r="131" ht="13.5"/>
    <row r="132" ht="13.5"/>
    <row r="133" ht="13.5"/>
    <row r="134" ht="13.5"/>
    <row r="135" ht="13.5"/>
    <row r="136" ht="13.5"/>
    <row r="137" ht="13.5"/>
    <row r="138" ht="13.5"/>
    <row r="139" ht="13.5"/>
    <row r="140" ht="13.5"/>
    <row r="141" ht="13.5"/>
    <row r="142" ht="13.5"/>
    <row r="143" ht="13.5"/>
    <row r="144" ht="13.5"/>
    <row r="145" ht="13.5"/>
  </sheetData>
  <mergeCells count="1">
    <mergeCell ref="A2:K2"/>
  </mergeCells>
  <phoneticPr fontId="3"/>
  <pageMargins left="0.7" right="0.7" top="0.75" bottom="0.75" header="0.3" footer="0.3"/>
  <pageSetup paperSize="9" scale="96" orientation="portrait" r:id="rId1"/>
  <rowBreaks count="2" manualBreakCount="2">
    <brk id="58" max="16383" man="1"/>
    <brk id="109" max="16383" man="1"/>
  </rowBreaks>
  <drawing r:id="rId2"/>
  <legacyDrawing r:id="rId3"/>
  <oleObjects>
    <mc:AlternateContent xmlns:mc="http://schemas.openxmlformats.org/markup-compatibility/2006">
      <mc:Choice Requires="x14">
        <oleObject progId="文書" shapeId="9241" r:id="rId4">
          <objectPr defaultSize="0" r:id="rId5">
            <anchor moveWithCells="1">
              <from>
                <xdr:col>1</xdr:col>
                <xdr:colOff>9525</xdr:colOff>
                <xdr:row>55</xdr:row>
                <xdr:rowOff>57150</xdr:rowOff>
              </from>
              <to>
                <xdr:col>10</xdr:col>
                <xdr:colOff>542925</xdr:colOff>
                <xdr:row>109</xdr:row>
                <xdr:rowOff>104775</xdr:rowOff>
              </to>
            </anchor>
          </objectPr>
        </oleObject>
      </mc:Choice>
      <mc:Fallback>
        <oleObject progId="文書" shapeId="9241" r:id="rId4"/>
      </mc:Fallback>
    </mc:AlternateContent>
    <mc:AlternateContent xmlns:mc="http://schemas.openxmlformats.org/markup-compatibility/2006">
      <mc:Choice Requires="x14">
        <oleObject progId="文書" shapeId="9244" r:id="rId6">
          <objectPr defaultSize="0" r:id="rId7">
            <anchor moveWithCells="1">
              <from>
                <xdr:col>0</xdr:col>
                <xdr:colOff>171450</xdr:colOff>
                <xdr:row>100</xdr:row>
                <xdr:rowOff>152400</xdr:rowOff>
              </from>
              <to>
                <xdr:col>10</xdr:col>
                <xdr:colOff>552450</xdr:colOff>
                <xdr:row>155</xdr:row>
                <xdr:rowOff>76200</xdr:rowOff>
              </to>
            </anchor>
          </objectPr>
        </oleObject>
      </mc:Choice>
      <mc:Fallback>
        <oleObject progId="文書" shapeId="9244" r:id="rId6"/>
      </mc:Fallback>
    </mc:AlternateContent>
    <mc:AlternateContent xmlns:mc="http://schemas.openxmlformats.org/markup-compatibility/2006">
      <mc:Choice Requires="x14">
        <oleObject progId="文書" shapeId="9246" r:id="rId8">
          <objectPr defaultSize="0" autoPict="0" r:id="rId9">
            <anchor moveWithCells="1">
              <from>
                <xdr:col>1</xdr:col>
                <xdr:colOff>0</xdr:colOff>
                <xdr:row>2</xdr:row>
                <xdr:rowOff>104775</xdr:rowOff>
              </from>
              <to>
                <xdr:col>10</xdr:col>
                <xdr:colOff>552450</xdr:colOff>
                <xdr:row>55</xdr:row>
                <xdr:rowOff>142875</xdr:rowOff>
              </to>
            </anchor>
          </objectPr>
        </oleObject>
      </mc:Choice>
      <mc:Fallback>
        <oleObject progId="文書" shapeId="9246" r:id="rId8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C22"/>
  <sheetViews>
    <sheetView showGridLines="0" workbookViewId="0">
      <selection activeCell="B9" sqref="B9"/>
    </sheetView>
  </sheetViews>
  <sheetFormatPr defaultColWidth="9" defaultRowHeight="15" customHeight="1"/>
  <cols>
    <col min="1" max="1" width="2.625" style="20" customWidth="1"/>
    <col min="2" max="2" width="25.5" style="20" bestFit="1" customWidth="1"/>
    <col min="3" max="3" width="84.5" style="20" bestFit="1" customWidth="1"/>
    <col min="4" max="16384" width="9" style="20"/>
  </cols>
  <sheetData>
    <row r="1" spans="2:3" ht="15" customHeight="1" thickBot="1"/>
    <row r="2" spans="2:3" ht="15" customHeight="1" thickBot="1">
      <c r="B2" s="547" t="s">
        <v>322</v>
      </c>
      <c r="C2" s="548" t="s">
        <v>323</v>
      </c>
    </row>
    <row r="3" spans="2:3" ht="15" customHeight="1">
      <c r="B3" s="541" t="s">
        <v>324</v>
      </c>
      <c r="C3" s="542" t="s">
        <v>326</v>
      </c>
    </row>
    <row r="4" spans="2:3" ht="15" customHeight="1">
      <c r="B4" s="543" t="s">
        <v>327</v>
      </c>
      <c r="C4" s="544" t="s">
        <v>328</v>
      </c>
    </row>
    <row r="5" spans="2:3" ht="15" customHeight="1">
      <c r="B5" s="543" t="s">
        <v>329</v>
      </c>
      <c r="C5" s="544" t="s">
        <v>330</v>
      </c>
    </row>
    <row r="6" spans="2:3" ht="15" customHeight="1">
      <c r="B6" s="543" t="s">
        <v>332</v>
      </c>
      <c r="C6" s="544" t="s">
        <v>331</v>
      </c>
    </row>
    <row r="7" spans="2:3" ht="15" customHeight="1">
      <c r="B7" s="543" t="s">
        <v>334</v>
      </c>
      <c r="C7" s="544" t="s">
        <v>335</v>
      </c>
    </row>
    <row r="8" spans="2:3" ht="15" customHeight="1">
      <c r="B8" s="543" t="s">
        <v>345</v>
      </c>
      <c r="C8" s="544" t="s">
        <v>340</v>
      </c>
    </row>
    <row r="9" spans="2:3" ht="15" customHeight="1">
      <c r="B9" s="543" t="s">
        <v>351</v>
      </c>
      <c r="C9" s="544" t="s">
        <v>348</v>
      </c>
    </row>
    <row r="10" spans="2:3" ht="15" customHeight="1">
      <c r="B10" s="543"/>
      <c r="C10" s="544"/>
    </row>
    <row r="11" spans="2:3" ht="15" customHeight="1">
      <c r="B11" s="543"/>
      <c r="C11" s="544"/>
    </row>
    <row r="12" spans="2:3" ht="15" customHeight="1">
      <c r="B12" s="543"/>
      <c r="C12" s="544"/>
    </row>
    <row r="13" spans="2:3" ht="15" customHeight="1">
      <c r="B13" s="543"/>
      <c r="C13" s="544"/>
    </row>
    <row r="14" spans="2:3" ht="15" customHeight="1">
      <c r="B14" s="543"/>
      <c r="C14" s="544"/>
    </row>
    <row r="15" spans="2:3" ht="15" customHeight="1">
      <c r="B15" s="543"/>
      <c r="C15" s="544"/>
    </row>
    <row r="16" spans="2:3" ht="15" customHeight="1">
      <c r="B16" s="543"/>
      <c r="C16" s="544"/>
    </row>
    <row r="17" spans="2:3" ht="15" customHeight="1">
      <c r="B17" s="543"/>
      <c r="C17" s="544"/>
    </row>
    <row r="18" spans="2:3" ht="15" customHeight="1">
      <c r="B18" s="543"/>
      <c r="C18" s="544"/>
    </row>
    <row r="19" spans="2:3" ht="15" customHeight="1">
      <c r="B19" s="543"/>
      <c r="C19" s="544"/>
    </row>
    <row r="20" spans="2:3" ht="15" customHeight="1">
      <c r="B20" s="543"/>
      <c r="C20" s="544"/>
    </row>
    <row r="21" spans="2:3" ht="15" customHeight="1">
      <c r="B21" s="543"/>
      <c r="C21" s="544"/>
    </row>
    <row r="22" spans="2:3" ht="15" customHeight="1" thickBot="1">
      <c r="B22" s="545"/>
      <c r="C22" s="546"/>
    </row>
  </sheetData>
  <phoneticPr fontId="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J46"/>
  <sheetViews>
    <sheetView showGridLines="0" zoomScaleNormal="100" workbookViewId="0">
      <selection activeCell="G5" sqref="G5"/>
    </sheetView>
  </sheetViews>
  <sheetFormatPr defaultColWidth="18.625" defaultRowHeight="12.75" customHeight="1"/>
  <cols>
    <col min="1" max="1" width="2.625" style="6" customWidth="1"/>
    <col min="2" max="2" width="4.625" style="6" customWidth="1"/>
    <col min="3" max="3" width="25.625" style="6" customWidth="1"/>
    <col min="4" max="4" width="18.125" style="6" customWidth="1"/>
    <col min="5" max="5" width="53.125" style="6" customWidth="1"/>
    <col min="6" max="6" width="11.25" style="6" customWidth="1"/>
    <col min="7" max="7" width="20" style="6" bestFit="1" customWidth="1"/>
    <col min="8" max="10" width="12.625" style="6" customWidth="1"/>
    <col min="11" max="16384" width="18.625" style="6"/>
  </cols>
  <sheetData>
    <row r="1" spans="2:10" ht="15" customHeight="1" thickBot="1"/>
    <row r="2" spans="2:10" ht="30" customHeight="1" thickBot="1">
      <c r="B2" s="552" t="s">
        <v>235</v>
      </c>
      <c r="C2" s="553"/>
      <c r="D2" s="553"/>
      <c r="E2" s="554"/>
      <c r="F2" s="7"/>
      <c r="G2" s="552" t="s">
        <v>106</v>
      </c>
      <c r="H2" s="553"/>
      <c r="I2" s="553"/>
      <c r="J2" s="554"/>
    </row>
    <row r="3" spans="2:10" ht="19.5" customHeight="1" thickBot="1">
      <c r="B3" s="17"/>
      <c r="C3" s="17"/>
      <c r="D3" s="17"/>
      <c r="E3" s="17"/>
      <c r="F3" s="7"/>
    </row>
    <row r="4" spans="2:10" ht="18" customHeight="1" thickBot="1">
      <c r="D4" s="13" t="s">
        <v>103</v>
      </c>
      <c r="G4" s="35" t="s">
        <v>63</v>
      </c>
      <c r="H4" s="36" t="s">
        <v>64</v>
      </c>
    </row>
    <row r="5" spans="2:10" ht="26.25" customHeight="1" thickBot="1">
      <c r="B5" s="31"/>
      <c r="C5" s="32" t="s">
        <v>234</v>
      </c>
      <c r="D5" s="33" t="s">
        <v>67</v>
      </c>
      <c r="E5" s="71" t="s">
        <v>131</v>
      </c>
      <c r="G5" s="37" t="s">
        <v>350</v>
      </c>
      <c r="H5" s="38" t="s">
        <v>49</v>
      </c>
    </row>
    <row r="6" spans="2:10" ht="40.15" customHeight="1">
      <c r="B6" s="75" t="s">
        <v>0</v>
      </c>
      <c r="C6" s="72" t="s">
        <v>194</v>
      </c>
      <c r="D6" s="30"/>
      <c r="E6" s="67" t="s">
        <v>341</v>
      </c>
    </row>
    <row r="7" spans="2:10" ht="19.5" customHeight="1">
      <c r="B7" s="76" t="s">
        <v>4</v>
      </c>
      <c r="C7" s="73" t="s">
        <v>1</v>
      </c>
      <c r="D7" s="29"/>
      <c r="E7" s="68" t="s">
        <v>343</v>
      </c>
    </row>
    <row r="8" spans="2:10" ht="19.5" customHeight="1">
      <c r="B8" s="76" t="s">
        <v>10</v>
      </c>
      <c r="C8" s="73" t="s">
        <v>83</v>
      </c>
      <c r="D8" s="29"/>
      <c r="E8" s="68" t="s">
        <v>107</v>
      </c>
    </row>
    <row r="9" spans="2:10" ht="19.5" customHeight="1">
      <c r="B9" s="76" t="s">
        <v>14</v>
      </c>
      <c r="C9" s="73" t="s">
        <v>2</v>
      </c>
      <c r="D9" s="29"/>
      <c r="E9" s="68" t="s">
        <v>108</v>
      </c>
      <c r="G9" s="6" t="s">
        <v>76</v>
      </c>
    </row>
    <row r="10" spans="2:10" ht="19.5" customHeight="1">
      <c r="B10" s="77" t="s">
        <v>15</v>
      </c>
      <c r="C10" s="74" t="s">
        <v>3</v>
      </c>
      <c r="D10" s="282"/>
      <c r="E10" s="69" t="s">
        <v>109</v>
      </c>
      <c r="G10" s="9"/>
      <c r="H10" s="18" t="s">
        <v>42</v>
      </c>
      <c r="I10" s="18" t="s">
        <v>49</v>
      </c>
    </row>
    <row r="11" spans="2:10" ht="19.5" customHeight="1">
      <c r="B11" s="287" t="s">
        <v>19</v>
      </c>
      <c r="C11" s="288" t="s">
        <v>5</v>
      </c>
      <c r="D11" s="289"/>
      <c r="E11" s="290" t="s">
        <v>224</v>
      </c>
      <c r="G11" s="295" t="str">
        <f>IF(ISBLANK(関係係数シート!L6),"",関係係数シート!L6)</f>
        <v>令和２年（2020年）</v>
      </c>
      <c r="H11" s="296">
        <f>IF(ISBLANK(関係係数シート!M6),"",関係係数シート!M6)</f>
        <v>0.53516732899992814</v>
      </c>
      <c r="I11" s="296">
        <f>IF(ISBLANK(関係係数シート!N6),"",関係係数シート!N6)</f>
        <v>0.56758391640723727</v>
      </c>
    </row>
    <row r="12" spans="2:10" ht="19.5" customHeight="1">
      <c r="B12" s="76" t="s">
        <v>21</v>
      </c>
      <c r="C12" s="73" t="s">
        <v>6</v>
      </c>
      <c r="D12" s="29"/>
      <c r="E12" s="68" t="s">
        <v>110</v>
      </c>
      <c r="G12" s="297" t="str">
        <f>IF(ISBLANK(関係係数シート!L7),"",関係係数シート!L7)</f>
        <v>令和３年（2021年）</v>
      </c>
      <c r="H12" s="298">
        <f>IF(ISBLANK(関係係数シート!M7),"",関係係数シート!M7)</f>
        <v>0.51510149141910211</v>
      </c>
      <c r="I12" s="298">
        <f>IF(ISBLANK(関係係数シート!N7),"",関係係数シート!N7)</f>
        <v>0.55742170177227612</v>
      </c>
    </row>
    <row r="13" spans="2:10" ht="19.5" customHeight="1">
      <c r="B13" s="76" t="s">
        <v>23</v>
      </c>
      <c r="C13" s="73" t="s">
        <v>195</v>
      </c>
      <c r="D13" s="29"/>
      <c r="E13" s="68" t="s">
        <v>225</v>
      </c>
      <c r="G13" s="299" t="str">
        <f>IF(ISBLANK(関係係数シート!L8),"",関係係数シート!L8)</f>
        <v>令和４年（2022年）</v>
      </c>
      <c r="H13" s="298">
        <f>IF(ISBLANK(関係係数シート!M8),"",関係係数シート!M8)</f>
        <v>0.52065488066092258</v>
      </c>
      <c r="I13" s="298">
        <f>IF(ISBLANK(関係係数シート!N8),"",関係係数シート!N8)</f>
        <v>0.53412627708601101</v>
      </c>
    </row>
    <row r="14" spans="2:10" ht="19.5" customHeight="1">
      <c r="B14" s="76" t="s">
        <v>25</v>
      </c>
      <c r="C14" s="73" t="s">
        <v>7</v>
      </c>
      <c r="D14" s="29"/>
      <c r="E14" s="68" t="s">
        <v>344</v>
      </c>
      <c r="G14" s="297" t="str">
        <f>IF(ISBLANK(関係係数シート!L9),"",関係係数シート!L9)</f>
        <v>令和５年（2023年）</v>
      </c>
      <c r="H14" s="298">
        <f>IF(ISBLANK(関係係数シート!M9),"",関係係数シート!M9)</f>
        <v>0.54715948066986786</v>
      </c>
      <c r="I14" s="298">
        <f>IF(ISBLANK(関係係数シート!N9),"",関係係数シート!N9)</f>
        <v>0.5960677179768451</v>
      </c>
    </row>
    <row r="15" spans="2:10" ht="19.5" customHeight="1">
      <c r="B15" s="291" t="s">
        <v>27</v>
      </c>
      <c r="C15" s="292" t="s">
        <v>8</v>
      </c>
      <c r="D15" s="293"/>
      <c r="E15" s="294" t="s">
        <v>226</v>
      </c>
      <c r="G15" s="299" t="str">
        <f>IF(ISBLANK(関係係数シート!L10),"",関係係数シート!L10)</f>
        <v>令和６年（2024年）</v>
      </c>
      <c r="H15" s="298">
        <f>IF(ISBLANK(関係係数シート!M10),"",関係係数シート!M10)</f>
        <v>0.54435289444561274</v>
      </c>
      <c r="I15" s="298">
        <f>IF(ISBLANK(関係係数シート!N10),"",関係係数シート!N10)</f>
        <v>0.57137298099833567</v>
      </c>
    </row>
    <row r="16" spans="2:10" ht="19.5" customHeight="1">
      <c r="B16" s="283" t="s">
        <v>29</v>
      </c>
      <c r="C16" s="284" t="s">
        <v>9</v>
      </c>
      <c r="D16" s="285"/>
      <c r="E16" s="286" t="s">
        <v>111</v>
      </c>
      <c r="G16" s="297" t="str">
        <f>IF(ISBLANK(関係係数シート!L11),"",関係係数シート!L11)</f>
        <v/>
      </c>
      <c r="H16" s="298" t="str">
        <f>IF(ISBLANK(関係係数シート!M11),"",関係係数シート!M11)</f>
        <v/>
      </c>
      <c r="I16" s="298" t="str">
        <f>IF(ISBLANK(関係係数シート!N11),"",関係係数シート!N11)</f>
        <v/>
      </c>
    </row>
    <row r="17" spans="2:9" ht="19.5" customHeight="1">
      <c r="B17" s="76" t="s">
        <v>30</v>
      </c>
      <c r="C17" s="73" t="s">
        <v>11</v>
      </c>
      <c r="D17" s="29"/>
      <c r="E17" s="68" t="s">
        <v>227</v>
      </c>
      <c r="G17" s="299" t="str">
        <f>IF(ISBLANK(関係係数シート!L12),"",関係係数シート!L12)</f>
        <v/>
      </c>
      <c r="H17" s="298" t="str">
        <f>IF(ISBLANK(関係係数シート!M12),"",関係係数シート!M12)</f>
        <v/>
      </c>
      <c r="I17" s="298" t="str">
        <f>IF(ISBLANK(関係係数シート!N12),"",関係係数シート!N12)</f>
        <v/>
      </c>
    </row>
    <row r="18" spans="2:9" ht="19.5" customHeight="1">
      <c r="B18" s="76" t="s">
        <v>31</v>
      </c>
      <c r="C18" s="73" t="s">
        <v>196</v>
      </c>
      <c r="D18" s="29"/>
      <c r="E18" s="68" t="s">
        <v>112</v>
      </c>
      <c r="F18" s="10"/>
      <c r="G18" s="297" t="str">
        <f>IF(ISBLANK(関係係数シート!L13),"",関係係数シート!L13)</f>
        <v/>
      </c>
      <c r="H18" s="298" t="str">
        <f>IF(ISBLANK(関係係数シート!M13),"",関係係数シート!M13)</f>
        <v/>
      </c>
      <c r="I18" s="298" t="str">
        <f>IF(ISBLANK(関係係数シート!N13),"",関係係数シート!N13)</f>
        <v/>
      </c>
    </row>
    <row r="19" spans="2:9" ht="19.5" customHeight="1">
      <c r="B19" s="76" t="s">
        <v>33</v>
      </c>
      <c r="C19" s="73" t="s">
        <v>197</v>
      </c>
      <c r="D19" s="29"/>
      <c r="E19" s="68" t="s">
        <v>113</v>
      </c>
      <c r="F19" s="10"/>
      <c r="G19" s="300" t="str">
        <f>IF(ISBLANK(関係係数シート!L14),"",関係係数シート!L14)</f>
        <v/>
      </c>
      <c r="H19" s="301" t="str">
        <f>IF(ISBLANK(関係係数シート!M14),"",関係係数シート!M14)</f>
        <v/>
      </c>
      <c r="I19" s="301" t="str">
        <f>IF(ISBLANK(関係係数シート!N14),"",関係係数シート!N14)</f>
        <v/>
      </c>
    </row>
    <row r="20" spans="2:9" ht="19.5" customHeight="1">
      <c r="B20" s="77" t="s">
        <v>35</v>
      </c>
      <c r="C20" s="74" t="s">
        <v>198</v>
      </c>
      <c r="D20" s="282"/>
      <c r="E20" s="69" t="s">
        <v>114</v>
      </c>
      <c r="F20" s="10"/>
      <c r="G20" s="8" t="s">
        <v>88</v>
      </c>
      <c r="H20" s="15">
        <f>AVERAGE(H11:H19)</f>
        <v>0.53248721523908671</v>
      </c>
      <c r="I20" s="15">
        <f>AVERAGE(I11:I19)</f>
        <v>0.56531451884814099</v>
      </c>
    </row>
    <row r="21" spans="2:9" ht="19.5" customHeight="1">
      <c r="B21" s="287" t="s">
        <v>37</v>
      </c>
      <c r="C21" s="288" t="s">
        <v>84</v>
      </c>
      <c r="D21" s="289"/>
      <c r="E21" s="290" t="s">
        <v>115</v>
      </c>
      <c r="F21" s="10"/>
    </row>
    <row r="22" spans="2:9" ht="40.15" customHeight="1">
      <c r="B22" s="76" t="s">
        <v>74</v>
      </c>
      <c r="C22" s="73" t="s">
        <v>199</v>
      </c>
      <c r="D22" s="29"/>
      <c r="E22" s="68" t="s">
        <v>116</v>
      </c>
    </row>
    <row r="23" spans="2:9" ht="19.5" customHeight="1">
      <c r="B23" s="76" t="s">
        <v>75</v>
      </c>
      <c r="C23" s="73" t="s">
        <v>200</v>
      </c>
      <c r="D23" s="29"/>
      <c r="E23" s="68" t="s">
        <v>117</v>
      </c>
    </row>
    <row r="24" spans="2:9" ht="19.5" customHeight="1">
      <c r="B24" s="76" t="s">
        <v>82</v>
      </c>
      <c r="C24" s="73" t="s">
        <v>13</v>
      </c>
      <c r="D24" s="29"/>
      <c r="E24" s="68" t="s">
        <v>118</v>
      </c>
    </row>
    <row r="25" spans="2:9" ht="60" customHeight="1">
      <c r="B25" s="291" t="s">
        <v>201</v>
      </c>
      <c r="C25" s="292" t="s">
        <v>16</v>
      </c>
      <c r="D25" s="293"/>
      <c r="E25" s="294" t="s">
        <v>228</v>
      </c>
    </row>
    <row r="26" spans="2:9" ht="40.15" customHeight="1">
      <c r="B26" s="283" t="s">
        <v>202</v>
      </c>
      <c r="C26" s="284" t="s">
        <v>17</v>
      </c>
      <c r="D26" s="285"/>
      <c r="E26" s="286" t="s">
        <v>119</v>
      </c>
    </row>
    <row r="27" spans="2:9" ht="19.5" customHeight="1">
      <c r="B27" s="76" t="s">
        <v>203</v>
      </c>
      <c r="C27" s="73" t="s">
        <v>18</v>
      </c>
      <c r="D27" s="29"/>
      <c r="E27" s="68" t="s">
        <v>120</v>
      </c>
    </row>
    <row r="28" spans="2:9" ht="19.5" customHeight="1">
      <c r="B28" s="76" t="s">
        <v>204</v>
      </c>
      <c r="C28" s="73" t="s">
        <v>205</v>
      </c>
      <c r="D28" s="29"/>
      <c r="E28" s="68" t="s">
        <v>121</v>
      </c>
    </row>
    <row r="29" spans="2:9" ht="19.5" customHeight="1">
      <c r="B29" s="76" t="s">
        <v>206</v>
      </c>
      <c r="C29" s="73" t="s">
        <v>85</v>
      </c>
      <c r="D29" s="29"/>
      <c r="E29" s="68" t="s">
        <v>122</v>
      </c>
    </row>
    <row r="30" spans="2:9" ht="40.15" customHeight="1">
      <c r="B30" s="77" t="s">
        <v>207</v>
      </c>
      <c r="C30" s="74" t="s">
        <v>20</v>
      </c>
      <c r="D30" s="282"/>
      <c r="E30" s="69" t="s">
        <v>123</v>
      </c>
    </row>
    <row r="31" spans="2:9" ht="25.15" customHeight="1">
      <c r="B31" s="287" t="s">
        <v>208</v>
      </c>
      <c r="C31" s="288" t="s">
        <v>22</v>
      </c>
      <c r="D31" s="289"/>
      <c r="E31" s="290" t="s">
        <v>124</v>
      </c>
    </row>
    <row r="32" spans="2:9" ht="19.5" customHeight="1">
      <c r="B32" s="76" t="s">
        <v>209</v>
      </c>
      <c r="C32" s="73" t="s">
        <v>24</v>
      </c>
      <c r="D32" s="29"/>
      <c r="E32" s="68" t="s">
        <v>125</v>
      </c>
    </row>
    <row r="33" spans="2:5" ht="50.1" customHeight="1">
      <c r="B33" s="76" t="s">
        <v>210</v>
      </c>
      <c r="C33" s="73" t="s">
        <v>211</v>
      </c>
      <c r="D33" s="29"/>
      <c r="E33" s="68" t="s">
        <v>229</v>
      </c>
    </row>
    <row r="34" spans="2:5" ht="50.1" customHeight="1">
      <c r="B34" s="76" t="s">
        <v>212</v>
      </c>
      <c r="C34" s="73" t="s">
        <v>86</v>
      </c>
      <c r="D34" s="29"/>
      <c r="E34" s="68" t="s">
        <v>126</v>
      </c>
    </row>
    <row r="35" spans="2:5" ht="19.5" customHeight="1">
      <c r="B35" s="291" t="s">
        <v>213</v>
      </c>
      <c r="C35" s="292" t="s">
        <v>26</v>
      </c>
      <c r="D35" s="293"/>
      <c r="E35" s="294" t="s">
        <v>127</v>
      </c>
    </row>
    <row r="36" spans="2:5" ht="19.5" customHeight="1">
      <c r="B36" s="283" t="s">
        <v>214</v>
      </c>
      <c r="C36" s="284" t="s">
        <v>28</v>
      </c>
      <c r="D36" s="285"/>
      <c r="E36" s="286" t="s">
        <v>230</v>
      </c>
    </row>
    <row r="37" spans="2:5" ht="25.15" customHeight="1">
      <c r="B37" s="76" t="s">
        <v>215</v>
      </c>
      <c r="C37" s="73" t="s">
        <v>216</v>
      </c>
      <c r="D37" s="29"/>
      <c r="E37" s="68" t="s">
        <v>128</v>
      </c>
    </row>
    <row r="38" spans="2:5" ht="40.15" customHeight="1">
      <c r="B38" s="76" t="s">
        <v>217</v>
      </c>
      <c r="C38" s="73" t="s">
        <v>218</v>
      </c>
      <c r="D38" s="29"/>
      <c r="E38" s="68" t="s">
        <v>129</v>
      </c>
    </row>
    <row r="39" spans="2:5" ht="40.15" customHeight="1">
      <c r="B39" s="77" t="s">
        <v>219</v>
      </c>
      <c r="C39" s="74" t="s">
        <v>32</v>
      </c>
      <c r="D39" s="29"/>
      <c r="E39" s="69" t="s">
        <v>130</v>
      </c>
    </row>
    <row r="40" spans="2:5" ht="50.1" customHeight="1">
      <c r="B40" s="291" t="s">
        <v>220</v>
      </c>
      <c r="C40" s="292" t="s">
        <v>34</v>
      </c>
      <c r="D40" s="293"/>
      <c r="E40" s="294" t="s">
        <v>342</v>
      </c>
    </row>
    <row r="41" spans="2:5" ht="19.5" customHeight="1">
      <c r="B41" s="75" t="s">
        <v>221</v>
      </c>
      <c r="C41" s="284" t="s">
        <v>36</v>
      </c>
      <c r="D41" s="285"/>
      <c r="E41" s="286"/>
    </row>
    <row r="42" spans="2:5" ht="19.5" customHeight="1" thickBot="1">
      <c r="B42" s="77" t="s">
        <v>222</v>
      </c>
      <c r="C42" s="74" t="s">
        <v>38</v>
      </c>
      <c r="D42" s="29"/>
      <c r="E42" s="69"/>
    </row>
    <row r="43" spans="2:5" ht="19.5" customHeight="1" thickBot="1">
      <c r="B43" s="78"/>
      <c r="C43" s="79" t="s">
        <v>45</v>
      </c>
      <c r="D43" s="34">
        <f>SUM(D6:D42)</f>
        <v>0</v>
      </c>
      <c r="E43" s="70"/>
    </row>
    <row r="44" spans="2:5" ht="18" customHeight="1">
      <c r="B44" s="6" t="s">
        <v>233</v>
      </c>
    </row>
    <row r="45" spans="2:5" ht="18" customHeight="1">
      <c r="B45" s="6" t="s">
        <v>231</v>
      </c>
    </row>
    <row r="46" spans="2:5" ht="18" customHeight="1">
      <c r="B46" s="555" t="s">
        <v>232</v>
      </c>
      <c r="C46" s="555"/>
      <c r="D46" s="555"/>
      <c r="E46" s="555"/>
    </row>
  </sheetData>
  <mergeCells count="3">
    <mergeCell ref="B2:E2"/>
    <mergeCell ref="G2:J2"/>
    <mergeCell ref="B46:E46"/>
  </mergeCells>
  <phoneticPr fontId="3"/>
  <dataValidations count="2">
    <dataValidation type="list" allowBlank="1" showInputMessage="1" showErrorMessage="1" sqref="G5" xr:uid="{00000000-0002-0000-0100-000000000000}">
      <formula1>$G$11:$G$20</formula1>
    </dataValidation>
    <dataValidation type="list" allowBlank="1" showInputMessage="1" showErrorMessage="1" sqref="H5" xr:uid="{00000000-0002-0000-0100-000001000000}">
      <formula1>$H$10:$I$10</formula1>
    </dataValidation>
  </dataValidations>
  <hyperlinks>
    <hyperlink ref="B46" r:id="rId1" display="https://www.soumu.go.jp/toukei_toukatsu/data/io/015index.html" xr:uid="{00000000-0004-0000-0100-000000000000}"/>
  </hyperlinks>
  <pageMargins left="1.0629921259842521" right="0.78740157480314965" top="0.70866141732283472" bottom="0.6692913385826772" header="0.51181102362204722" footer="0.51181102362204722"/>
  <pageSetup paperSize="9" scale="66" orientation="portrait" r:id="rId2"/>
  <headerFooter alignWithMargins="0"/>
  <colBreaks count="1" manualBreakCount="1">
    <brk id="6" min="1" max="45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pageSetUpPr fitToPage="1"/>
  </sheetPr>
  <dimension ref="B1:K136"/>
  <sheetViews>
    <sheetView showGridLines="0" zoomScaleNormal="100" zoomScaleSheetLayoutView="85" workbookViewId="0"/>
  </sheetViews>
  <sheetFormatPr defaultColWidth="18.625" defaultRowHeight="12.75" customHeight="1"/>
  <cols>
    <col min="1" max="1" width="4.5" style="12" customWidth="1"/>
    <col min="2" max="2" width="1.25" style="12" customWidth="1"/>
    <col min="3" max="3" width="4.25" style="12" customWidth="1"/>
    <col min="4" max="4" width="15.625" style="12" customWidth="1"/>
    <col min="5" max="10" width="14.625" style="12" customWidth="1"/>
    <col min="11" max="11" width="1.5" style="12" customWidth="1"/>
    <col min="12" max="16384" width="18.625" style="12"/>
  </cols>
  <sheetData>
    <row r="1" spans="2:11" s="139" customFormat="1" ht="18.75" customHeight="1">
      <c r="J1" s="178" t="s">
        <v>175</v>
      </c>
    </row>
    <row r="2" spans="2:11" s="155" customFormat="1" ht="20.100000000000001" customHeight="1">
      <c r="B2" s="139"/>
      <c r="C2" s="138"/>
      <c r="D2" s="602" t="s">
        <v>173</v>
      </c>
      <c r="E2" s="603"/>
      <c r="F2" s="603"/>
      <c r="G2" s="603"/>
      <c r="H2" s="603"/>
      <c r="I2" s="603"/>
      <c r="J2" s="603"/>
    </row>
    <row r="3" spans="2:11" s="155" customFormat="1" ht="20.100000000000001" customHeight="1" thickBot="1">
      <c r="B3" s="139"/>
      <c r="C3" s="138"/>
      <c r="D3" s="604"/>
      <c r="E3" s="605"/>
      <c r="F3" s="605"/>
      <c r="G3" s="605"/>
      <c r="H3" s="605"/>
      <c r="I3" s="605"/>
      <c r="J3" s="605"/>
      <c r="K3" s="25"/>
    </row>
    <row r="4" spans="2:11" s="155" customFormat="1" ht="10.15" customHeight="1" thickTop="1">
      <c r="B4" s="139"/>
      <c r="C4" s="179"/>
      <c r="D4" s="606"/>
      <c r="E4" s="606"/>
      <c r="F4" s="606"/>
      <c r="G4" s="606"/>
      <c r="H4" s="606"/>
      <c r="I4" s="606"/>
      <c r="J4" s="606"/>
      <c r="K4" s="25"/>
    </row>
    <row r="5" spans="2:11" s="23" customFormat="1" ht="5.0999999999999996" customHeight="1">
      <c r="C5" s="24"/>
      <c r="D5" s="24"/>
      <c r="E5" s="25"/>
      <c r="F5" s="25"/>
      <c r="G5" s="25"/>
      <c r="H5" s="25"/>
      <c r="I5" s="25"/>
      <c r="J5" s="25"/>
      <c r="K5" s="25"/>
    </row>
    <row r="6" spans="2:11" s="23" customFormat="1" ht="18.75" customHeight="1" thickBot="1">
      <c r="C6" s="141" t="s">
        <v>174</v>
      </c>
      <c r="D6" s="140"/>
      <c r="E6" s="140"/>
      <c r="F6" s="140"/>
      <c r="G6" s="140"/>
      <c r="H6" s="140"/>
      <c r="I6" s="140"/>
      <c r="J6" s="140"/>
      <c r="K6" s="25"/>
    </row>
    <row r="7" spans="2:11" s="23" customFormat="1" ht="25.15" customHeight="1">
      <c r="C7" s="139"/>
      <c r="D7" s="613"/>
      <c r="E7" s="614"/>
      <c r="F7" s="614"/>
      <c r="G7" s="614"/>
      <c r="H7" s="614"/>
      <c r="I7" s="614"/>
      <c r="J7" s="615"/>
      <c r="K7" s="25"/>
    </row>
    <row r="8" spans="2:11" s="23" customFormat="1" ht="25.15" customHeight="1">
      <c r="C8" s="139"/>
      <c r="D8" s="607"/>
      <c r="E8" s="608"/>
      <c r="F8" s="608"/>
      <c r="G8" s="608"/>
      <c r="H8" s="608"/>
      <c r="I8" s="608"/>
      <c r="J8" s="609"/>
      <c r="K8" s="25"/>
    </row>
    <row r="9" spans="2:11" s="23" customFormat="1" ht="25.15" customHeight="1" thickBot="1">
      <c r="C9" s="139"/>
      <c r="D9" s="610"/>
      <c r="E9" s="611"/>
      <c r="F9" s="611"/>
      <c r="G9" s="611"/>
      <c r="H9" s="611"/>
      <c r="I9" s="611"/>
      <c r="J9" s="612"/>
      <c r="K9" s="25"/>
    </row>
    <row r="10" spans="2:11" s="23" customFormat="1" ht="5.0999999999999996" customHeight="1">
      <c r="C10" s="139"/>
      <c r="D10" s="140"/>
      <c r="E10" s="140"/>
      <c r="F10" s="140"/>
      <c r="G10" s="140"/>
      <c r="H10" s="140"/>
      <c r="I10" s="140"/>
      <c r="J10" s="140"/>
      <c r="K10" s="25"/>
    </row>
    <row r="11" spans="2:11" s="23" customFormat="1" ht="18.75" customHeight="1" thickBot="1">
      <c r="C11" s="141" t="s">
        <v>186</v>
      </c>
      <c r="D11" s="140"/>
      <c r="E11" s="140"/>
      <c r="F11" s="140"/>
      <c r="G11" s="140"/>
      <c r="H11" s="140"/>
      <c r="I11" s="140"/>
      <c r="J11" s="140"/>
      <c r="K11" s="25"/>
    </row>
    <row r="12" spans="2:11" s="23" customFormat="1" ht="18.75" customHeight="1">
      <c r="C12" s="139"/>
      <c r="D12" s="190" t="s">
        <v>184</v>
      </c>
      <c r="E12" s="180"/>
      <c r="F12" s="180"/>
      <c r="G12" s="180"/>
      <c r="H12" s="180"/>
      <c r="I12" s="180"/>
      <c r="J12" s="181"/>
      <c r="K12" s="25"/>
    </row>
    <row r="13" spans="2:11" s="23" customFormat="1" ht="25.15" customHeight="1">
      <c r="C13" s="139"/>
      <c r="D13" s="607"/>
      <c r="E13" s="608"/>
      <c r="F13" s="608"/>
      <c r="G13" s="608"/>
      <c r="H13" s="608"/>
      <c r="I13" s="608"/>
      <c r="J13" s="609"/>
      <c r="K13" s="25"/>
    </row>
    <row r="14" spans="2:11" s="23" customFormat="1" ht="25.15" customHeight="1">
      <c r="C14" s="139"/>
      <c r="D14" s="607"/>
      <c r="E14" s="608"/>
      <c r="F14" s="608"/>
      <c r="G14" s="608"/>
      <c r="H14" s="608"/>
      <c r="I14" s="608"/>
      <c r="J14" s="609"/>
      <c r="K14" s="25"/>
    </row>
    <row r="15" spans="2:11" s="23" customFormat="1" ht="18.75" customHeight="1">
      <c r="C15" s="139"/>
      <c r="D15" s="191" t="s">
        <v>185</v>
      </c>
      <c r="E15" s="182"/>
      <c r="F15" s="182"/>
      <c r="G15" s="182"/>
      <c r="H15" s="182"/>
      <c r="I15" s="182"/>
      <c r="J15" s="183"/>
      <c r="K15" s="25"/>
    </row>
    <row r="16" spans="2:11" s="23" customFormat="1" ht="25.15" customHeight="1">
      <c r="C16" s="139"/>
      <c r="D16" s="607"/>
      <c r="E16" s="608"/>
      <c r="F16" s="608"/>
      <c r="G16" s="608"/>
      <c r="H16" s="608"/>
      <c r="I16" s="608"/>
      <c r="J16" s="609"/>
      <c r="K16" s="25"/>
    </row>
    <row r="17" spans="2:11" s="23" customFormat="1" ht="25.15" customHeight="1" thickBot="1">
      <c r="C17" s="139"/>
      <c r="D17" s="610"/>
      <c r="E17" s="611"/>
      <c r="F17" s="611"/>
      <c r="G17" s="611"/>
      <c r="H17" s="611"/>
      <c r="I17" s="611"/>
      <c r="J17" s="612"/>
      <c r="K17" s="25"/>
    </row>
    <row r="18" spans="2:11" s="23" customFormat="1" ht="5.0999999999999996" customHeight="1">
      <c r="C18" s="139"/>
      <c r="D18" s="139"/>
      <c r="E18" s="139"/>
      <c r="F18" s="139"/>
      <c r="G18" s="139"/>
      <c r="H18" s="139"/>
      <c r="I18" s="139"/>
      <c r="J18" s="139"/>
      <c r="K18" s="25"/>
    </row>
    <row r="19" spans="2:11" s="155" customFormat="1" ht="22.5" customHeight="1">
      <c r="B19" s="156"/>
      <c r="C19" s="578" t="s">
        <v>187</v>
      </c>
      <c r="D19" s="578"/>
      <c r="E19" s="578"/>
      <c r="F19" s="578"/>
      <c r="G19" s="578"/>
      <c r="H19" s="578"/>
      <c r="I19" s="578"/>
      <c r="J19" s="578"/>
      <c r="K19" s="156"/>
    </row>
    <row r="20" spans="2:11" s="155" customFormat="1" ht="5.0999999999999996" customHeight="1">
      <c r="B20" s="156"/>
      <c r="E20" s="186"/>
      <c r="F20" s="186"/>
      <c r="G20" s="186"/>
      <c r="H20" s="186"/>
      <c r="I20" s="186"/>
      <c r="J20" s="186"/>
      <c r="K20" s="156"/>
    </row>
    <row r="21" spans="2:11" s="23" customFormat="1" ht="14.25" thickBot="1">
      <c r="B21" s="150"/>
      <c r="C21" s="207" t="s">
        <v>291</v>
      </c>
      <c r="D21" s="150"/>
      <c r="E21" s="150"/>
      <c r="F21" s="150"/>
      <c r="G21" s="150"/>
      <c r="H21" s="63" t="s">
        <v>103</v>
      </c>
      <c r="I21" s="150"/>
      <c r="J21" s="63" t="s">
        <v>104</v>
      </c>
      <c r="K21" s="150"/>
    </row>
    <row r="22" spans="2:11" s="23" customFormat="1" ht="6" customHeight="1">
      <c r="B22" s="150"/>
      <c r="C22" s="150"/>
      <c r="D22" s="583"/>
      <c r="E22" s="584"/>
      <c r="F22" s="566" t="s">
        <v>55</v>
      </c>
      <c r="G22" s="80"/>
      <c r="H22" s="80"/>
      <c r="I22" s="566" t="s">
        <v>60</v>
      </c>
      <c r="J22" s="104"/>
      <c r="K22" s="150"/>
    </row>
    <row r="23" spans="2:11" s="23" customFormat="1" ht="6" customHeight="1">
      <c r="B23" s="150"/>
      <c r="C23" s="150"/>
      <c r="D23" s="585"/>
      <c r="E23" s="586"/>
      <c r="F23" s="567"/>
      <c r="G23" s="579" t="s">
        <v>100</v>
      </c>
      <c r="H23" s="81"/>
      <c r="I23" s="567"/>
      <c r="J23" s="581" t="s">
        <v>61</v>
      </c>
      <c r="K23" s="150"/>
    </row>
    <row r="24" spans="2:11" s="151" customFormat="1" ht="25.15" customHeight="1" thickBot="1">
      <c r="B24" s="152"/>
      <c r="C24" s="152"/>
      <c r="D24" s="587"/>
      <c r="E24" s="588"/>
      <c r="F24" s="568"/>
      <c r="G24" s="580"/>
      <c r="H24" s="82" t="s">
        <v>101</v>
      </c>
      <c r="I24" s="568"/>
      <c r="J24" s="582"/>
      <c r="K24" s="152"/>
    </row>
    <row r="25" spans="2:11" s="23" customFormat="1" ht="20.100000000000001" customHeight="1">
      <c r="B25" s="150"/>
      <c r="C25" s="150"/>
      <c r="D25" s="569" t="s">
        <v>56</v>
      </c>
      <c r="E25" s="153"/>
      <c r="F25" s="83">
        <f>'計算シート '!M45</f>
        <v>0</v>
      </c>
      <c r="G25" s="84">
        <f>'計算シート '!N45</f>
        <v>0</v>
      </c>
      <c r="H25" s="85">
        <f>'計算シート '!O45</f>
        <v>0</v>
      </c>
      <c r="I25" s="86">
        <f>'計算シート '!AA45</f>
        <v>0</v>
      </c>
      <c r="J25" s="105">
        <f>'計算シート '!AE45</f>
        <v>0</v>
      </c>
      <c r="K25" s="150"/>
    </row>
    <row r="26" spans="2:11" s="23" customFormat="1" ht="20.100000000000001" customHeight="1">
      <c r="B26" s="150"/>
      <c r="C26" s="150"/>
      <c r="D26" s="570"/>
      <c r="E26" s="87" t="s">
        <v>132</v>
      </c>
      <c r="F26" s="88">
        <f>'計算シート '!E45</f>
        <v>0</v>
      </c>
      <c r="G26" s="89">
        <f>'計算シート '!F45</f>
        <v>0</v>
      </c>
      <c r="H26" s="90">
        <f>'計算シート '!G45</f>
        <v>0</v>
      </c>
      <c r="I26" s="91">
        <f>'計算シート '!Y45</f>
        <v>0</v>
      </c>
      <c r="J26" s="106">
        <f>'計算シート '!AC45</f>
        <v>0</v>
      </c>
      <c r="K26" s="150"/>
    </row>
    <row r="27" spans="2:11" s="23" customFormat="1" ht="20.100000000000001" customHeight="1">
      <c r="B27" s="150"/>
      <c r="C27" s="150"/>
      <c r="D27" s="571"/>
      <c r="E27" s="92" t="s">
        <v>133</v>
      </c>
      <c r="F27" s="93">
        <f>'計算シート '!J45</f>
        <v>0</v>
      </c>
      <c r="G27" s="94">
        <f>'計算シート '!K45</f>
        <v>0</v>
      </c>
      <c r="H27" s="95">
        <f>'計算シート '!L45</f>
        <v>0</v>
      </c>
      <c r="I27" s="96">
        <f>'計算シート '!Z45</f>
        <v>0</v>
      </c>
      <c r="J27" s="107">
        <f>'計算シート '!AD45</f>
        <v>0</v>
      </c>
      <c r="K27" s="150"/>
    </row>
    <row r="28" spans="2:11" s="23" customFormat="1" ht="20.100000000000001" customHeight="1" thickBot="1">
      <c r="B28" s="150"/>
      <c r="C28" s="150"/>
      <c r="D28" s="556" t="s">
        <v>57</v>
      </c>
      <c r="E28" s="557"/>
      <c r="F28" s="97">
        <f>'計算シート '!U45</f>
        <v>0</v>
      </c>
      <c r="G28" s="98">
        <f>'計算シート '!V45</f>
        <v>0</v>
      </c>
      <c r="H28" s="99">
        <f>'計算シート '!W45</f>
        <v>0</v>
      </c>
      <c r="I28" s="100">
        <f>'計算シート '!AB45</f>
        <v>0</v>
      </c>
      <c r="J28" s="108">
        <f>'計算シート '!AF45</f>
        <v>0</v>
      </c>
      <c r="K28" s="150"/>
    </row>
    <row r="29" spans="2:11" s="23" customFormat="1" ht="20.100000000000001" customHeight="1" thickBot="1">
      <c r="B29" s="150"/>
      <c r="C29" s="150"/>
      <c r="D29" s="558" t="s">
        <v>45</v>
      </c>
      <c r="E29" s="559"/>
      <c r="F29" s="101">
        <f>F25+F28</f>
        <v>0</v>
      </c>
      <c r="G29" s="102">
        <f>G25+G28</f>
        <v>0</v>
      </c>
      <c r="H29" s="103">
        <f t="shared" ref="H29:J29" si="0">H25+H28</f>
        <v>0</v>
      </c>
      <c r="I29" s="101">
        <f t="shared" si="0"/>
        <v>0</v>
      </c>
      <c r="J29" s="109">
        <f t="shared" si="0"/>
        <v>0</v>
      </c>
      <c r="K29" s="150"/>
    </row>
    <row r="30" spans="2:11" s="23" customFormat="1" ht="15.75" customHeight="1" thickBot="1">
      <c r="B30" s="150"/>
      <c r="C30" s="150"/>
      <c r="D30" s="120" t="s">
        <v>172</v>
      </c>
      <c r="E30" s="150"/>
      <c r="F30" s="154"/>
      <c r="G30" s="154"/>
      <c r="H30" s="154"/>
      <c r="I30" s="150"/>
      <c r="J30" s="150"/>
      <c r="K30" s="150"/>
    </row>
    <row r="31" spans="2:11" s="155" customFormat="1" ht="20.100000000000001" customHeight="1" thickTop="1" thickBot="1">
      <c r="B31" s="156"/>
      <c r="C31" s="156"/>
      <c r="D31" s="184" t="s">
        <v>69</v>
      </c>
      <c r="E31" s="185">
        <f>'計算シート '!U47</f>
        <v>0</v>
      </c>
      <c r="F31" s="27" t="s">
        <v>81</v>
      </c>
      <c r="G31" s="156"/>
      <c r="H31" s="156"/>
      <c r="I31" s="156"/>
    </row>
    <row r="32" spans="2:11" s="23" customFormat="1" ht="5.0999999999999996" customHeight="1" thickTop="1">
      <c r="B32" s="150"/>
      <c r="E32" s="150"/>
      <c r="F32" s="150"/>
      <c r="G32" s="150"/>
      <c r="H32" s="150"/>
      <c r="I32" s="150"/>
      <c r="J32" s="150"/>
      <c r="K32" s="150"/>
    </row>
    <row r="33" spans="2:11" s="23" customFormat="1" ht="14.25" customHeight="1" thickBot="1">
      <c r="B33" s="150"/>
      <c r="C33" s="207" t="s">
        <v>292</v>
      </c>
      <c r="D33" s="150"/>
      <c r="E33" s="63"/>
      <c r="F33" s="63" t="s">
        <v>294</v>
      </c>
      <c r="G33" s="150"/>
      <c r="H33" s="150"/>
      <c r="I33" s="150"/>
      <c r="J33" s="150"/>
      <c r="K33" s="150"/>
    </row>
    <row r="34" spans="2:11" s="23" customFormat="1" ht="20.100000000000001" customHeight="1">
      <c r="B34" s="150"/>
      <c r="C34" s="150"/>
      <c r="D34" s="572" t="s">
        <v>295</v>
      </c>
      <c r="E34" s="573"/>
      <c r="F34" s="208">
        <f>税収計算シート!O14</f>
        <v>0</v>
      </c>
      <c r="G34" s="150"/>
      <c r="H34" s="150"/>
      <c r="I34" s="150"/>
      <c r="J34" s="150"/>
      <c r="K34" s="150"/>
    </row>
    <row r="35" spans="2:11" s="23" customFormat="1" ht="20.100000000000001" customHeight="1" thickBot="1">
      <c r="B35" s="150"/>
      <c r="C35" s="150"/>
      <c r="D35" s="574" t="s">
        <v>296</v>
      </c>
      <c r="E35" s="575"/>
      <c r="F35" s="209">
        <f>税収計算シート!O29</f>
        <v>0</v>
      </c>
      <c r="G35" s="150"/>
      <c r="H35" s="150"/>
      <c r="I35" s="150"/>
      <c r="J35" s="150"/>
      <c r="K35" s="150"/>
    </row>
    <row r="36" spans="2:11" s="23" customFormat="1" ht="20.100000000000001" customHeight="1" thickBot="1">
      <c r="B36" s="150"/>
      <c r="C36" s="150"/>
      <c r="D36" s="576" t="s">
        <v>293</v>
      </c>
      <c r="E36" s="577"/>
      <c r="F36" s="210">
        <f>F34+F35</f>
        <v>0</v>
      </c>
      <c r="G36" s="150"/>
      <c r="H36" s="150"/>
      <c r="I36" s="150"/>
      <c r="J36" s="150"/>
      <c r="K36" s="150"/>
    </row>
    <row r="37" spans="2:11" s="23" customFormat="1" ht="8.25" customHeight="1">
      <c r="B37" s="150"/>
      <c r="C37" s="150"/>
      <c r="D37" s="150"/>
      <c r="E37" s="150"/>
      <c r="F37" s="150"/>
      <c r="G37" s="150"/>
      <c r="H37" s="150"/>
      <c r="I37" s="150"/>
      <c r="J37" s="150"/>
      <c r="K37" s="150"/>
    </row>
    <row r="38" spans="2:11" s="155" customFormat="1" ht="22.5" customHeight="1">
      <c r="B38" s="156"/>
      <c r="C38" s="578" t="s">
        <v>236</v>
      </c>
      <c r="D38" s="578"/>
      <c r="E38" s="578"/>
      <c r="F38" s="578"/>
      <c r="G38" s="578"/>
      <c r="H38" s="578"/>
      <c r="I38" s="578"/>
      <c r="J38" s="578"/>
    </row>
    <row r="39" spans="2:11" s="23" customFormat="1" ht="13.5" customHeight="1">
      <c r="C39" s="28"/>
      <c r="D39" s="28"/>
      <c r="E39" s="28"/>
      <c r="F39" s="28"/>
    </row>
    <row r="40" spans="2:11" s="23" customFormat="1" ht="13.5" customHeight="1">
      <c r="C40" s="26"/>
      <c r="D40" s="26"/>
      <c r="E40" s="26"/>
      <c r="F40" s="26"/>
    </row>
    <row r="41" spans="2:11" s="23" customFormat="1" ht="13.5" customHeight="1"/>
    <row r="42" spans="2:11" s="23" customFormat="1" ht="13.5"/>
    <row r="43" spans="2:11" s="23" customFormat="1" ht="13.5"/>
    <row r="44" spans="2:11" s="23" customFormat="1" ht="13.5"/>
    <row r="45" spans="2:11" s="23" customFormat="1" ht="13.5"/>
    <row r="46" spans="2:11" s="23" customFormat="1" ht="13.5"/>
    <row r="47" spans="2:11" ht="13.5"/>
    <row r="48" spans="2:11" ht="13.5"/>
    <row r="49" ht="13.5"/>
    <row r="50" ht="13.5"/>
    <row r="51" ht="13.5"/>
    <row r="52" ht="13.5"/>
    <row r="53" ht="13.5"/>
    <row r="54" ht="13.5"/>
    <row r="55" ht="13.5"/>
    <row r="56" ht="13.5"/>
    <row r="57" ht="13.5"/>
    <row r="58" ht="13.5"/>
    <row r="59" ht="13.5"/>
    <row r="60" ht="13.5"/>
    <row r="61" ht="13.5"/>
    <row r="62" ht="13.5"/>
    <row r="63" ht="13.5"/>
    <row r="64" ht="13.5"/>
    <row r="65" spans="3:10" s="139" customFormat="1" ht="22.5" customHeight="1">
      <c r="C65" s="578" t="s">
        <v>237</v>
      </c>
      <c r="D65" s="578"/>
      <c r="E65" s="578"/>
      <c r="F65" s="578"/>
      <c r="G65" s="578"/>
      <c r="H65" s="578"/>
      <c r="I65" s="578"/>
      <c r="J65" s="578"/>
    </row>
    <row r="66" spans="3:10" ht="12.75" customHeight="1">
      <c r="G66" s="121"/>
      <c r="H66" s="121"/>
      <c r="I66" s="121"/>
      <c r="J66" s="121"/>
    </row>
    <row r="67" spans="3:10" ht="12.75" customHeight="1" thickBot="1">
      <c r="G67" s="121" t="s">
        <v>103</v>
      </c>
      <c r="H67" s="121" t="s">
        <v>150</v>
      </c>
      <c r="I67" s="121"/>
      <c r="J67" s="121" t="s">
        <v>104</v>
      </c>
    </row>
    <row r="68" spans="3:10" ht="6.75" customHeight="1">
      <c r="C68" s="560" t="s">
        <v>234</v>
      </c>
      <c r="D68" s="561"/>
      <c r="E68" s="566" t="s">
        <v>55</v>
      </c>
      <c r="F68" s="80"/>
      <c r="G68" s="80"/>
      <c r="H68" s="593" t="s">
        <v>151</v>
      </c>
      <c r="I68" s="566" t="s">
        <v>60</v>
      </c>
      <c r="J68" s="104"/>
    </row>
    <row r="69" spans="3:10" ht="6.75" customHeight="1">
      <c r="C69" s="562"/>
      <c r="D69" s="563"/>
      <c r="E69" s="567"/>
      <c r="F69" s="579" t="s">
        <v>100</v>
      </c>
      <c r="G69" s="81"/>
      <c r="H69" s="594"/>
      <c r="I69" s="596"/>
      <c r="J69" s="581" t="s">
        <v>61</v>
      </c>
    </row>
    <row r="70" spans="3:10" ht="24.75" thickBot="1">
      <c r="C70" s="564"/>
      <c r="D70" s="565"/>
      <c r="E70" s="568"/>
      <c r="F70" s="580"/>
      <c r="G70" s="82" t="s">
        <v>101</v>
      </c>
      <c r="H70" s="595"/>
      <c r="I70" s="597"/>
      <c r="J70" s="582"/>
    </row>
    <row r="71" spans="3:10" ht="13.5">
      <c r="C71" s="589" t="str">
        <f>'計算シート '!AQ8</f>
        <v>農林漁業</v>
      </c>
      <c r="D71" s="590"/>
      <c r="E71" s="157">
        <f>'計算シート '!AR8</f>
        <v>0</v>
      </c>
      <c r="F71" s="158">
        <f>'計算シート '!AS8</f>
        <v>0</v>
      </c>
      <c r="G71" s="159">
        <f>'計算シート '!AT8</f>
        <v>0</v>
      </c>
      <c r="H71" s="160" t="e">
        <f>'計算シート '!AU8</f>
        <v>#N/A</v>
      </c>
      <c r="I71" s="157">
        <f>'計算シート '!AV8</f>
        <v>0</v>
      </c>
      <c r="J71" s="159">
        <f>'計算シート '!AW8</f>
        <v>0</v>
      </c>
    </row>
    <row r="72" spans="3:10" ht="13.5">
      <c r="C72" s="591" t="e">
        <f>'計算シート '!AQ9</f>
        <v>#N/A</v>
      </c>
      <c r="D72" s="592"/>
      <c r="E72" s="161" t="e">
        <f>'計算シート '!AR9</f>
        <v>#N/A</v>
      </c>
      <c r="F72" s="162" t="e">
        <f>'計算シート '!AS9</f>
        <v>#N/A</v>
      </c>
      <c r="G72" s="163" t="e">
        <f>'計算シート '!AT9</f>
        <v>#N/A</v>
      </c>
      <c r="H72" s="164" t="e">
        <f>'計算シート '!AU9</f>
        <v>#N/A</v>
      </c>
      <c r="I72" s="161" t="e">
        <f>'計算シート '!AV9</f>
        <v>#N/A</v>
      </c>
      <c r="J72" s="163" t="e">
        <f>'計算シート '!AW9</f>
        <v>#N/A</v>
      </c>
    </row>
    <row r="73" spans="3:10" ht="13.5">
      <c r="C73" s="591" t="e">
        <f>'計算シート '!AQ10</f>
        <v>#N/A</v>
      </c>
      <c r="D73" s="592"/>
      <c r="E73" s="161" t="e">
        <f>'計算シート '!AR10</f>
        <v>#N/A</v>
      </c>
      <c r="F73" s="162" t="e">
        <f>'計算シート '!AS10</f>
        <v>#N/A</v>
      </c>
      <c r="G73" s="163" t="e">
        <f>'計算シート '!AT10</f>
        <v>#N/A</v>
      </c>
      <c r="H73" s="164" t="e">
        <f>'計算シート '!AU10</f>
        <v>#N/A</v>
      </c>
      <c r="I73" s="161" t="e">
        <f>'計算シート '!AV10</f>
        <v>#N/A</v>
      </c>
      <c r="J73" s="163" t="e">
        <f>'計算シート '!AW10</f>
        <v>#N/A</v>
      </c>
    </row>
    <row r="74" spans="3:10" ht="13.5">
      <c r="C74" s="591" t="e">
        <f>'計算シート '!AQ11</f>
        <v>#N/A</v>
      </c>
      <c r="D74" s="592"/>
      <c r="E74" s="161" t="e">
        <f>'計算シート '!AR11</f>
        <v>#N/A</v>
      </c>
      <c r="F74" s="162" t="e">
        <f>'計算シート '!AS11</f>
        <v>#N/A</v>
      </c>
      <c r="G74" s="163" t="e">
        <f>'計算シート '!AT11</f>
        <v>#N/A</v>
      </c>
      <c r="H74" s="164" t="e">
        <f>'計算シート '!AU11</f>
        <v>#N/A</v>
      </c>
      <c r="I74" s="161" t="e">
        <f>'計算シート '!AV11</f>
        <v>#N/A</v>
      </c>
      <c r="J74" s="163" t="e">
        <f>'計算シート '!AW11</f>
        <v>#N/A</v>
      </c>
    </row>
    <row r="75" spans="3:10" ht="13.5">
      <c r="C75" s="598" t="e">
        <f>'計算シート '!AQ12</f>
        <v>#N/A</v>
      </c>
      <c r="D75" s="599"/>
      <c r="E75" s="165" t="e">
        <f>'計算シート '!AR12</f>
        <v>#N/A</v>
      </c>
      <c r="F75" s="166" t="e">
        <f>'計算シート '!AS12</f>
        <v>#N/A</v>
      </c>
      <c r="G75" s="167" t="e">
        <f>'計算シート '!AT12</f>
        <v>#N/A</v>
      </c>
      <c r="H75" s="168" t="e">
        <f>'計算シート '!AU12</f>
        <v>#N/A</v>
      </c>
      <c r="I75" s="165" t="e">
        <f>'計算シート '!AV12</f>
        <v>#N/A</v>
      </c>
      <c r="J75" s="167" t="e">
        <f>'計算シート '!AW12</f>
        <v>#N/A</v>
      </c>
    </row>
    <row r="76" spans="3:10" ht="13.5">
      <c r="C76" s="600" t="e">
        <f>'計算シート '!AQ13</f>
        <v>#N/A</v>
      </c>
      <c r="D76" s="601"/>
      <c r="E76" s="169" t="e">
        <f>'計算シート '!AR13</f>
        <v>#N/A</v>
      </c>
      <c r="F76" s="170" t="e">
        <f>'計算シート '!AS13</f>
        <v>#N/A</v>
      </c>
      <c r="G76" s="171" t="e">
        <f>'計算シート '!AT13</f>
        <v>#N/A</v>
      </c>
      <c r="H76" s="172" t="e">
        <f>'計算シート '!AU13</f>
        <v>#N/A</v>
      </c>
      <c r="I76" s="169" t="e">
        <f>'計算シート '!AV13</f>
        <v>#N/A</v>
      </c>
      <c r="J76" s="171" t="e">
        <f>'計算シート '!AW13</f>
        <v>#N/A</v>
      </c>
    </row>
    <row r="77" spans="3:10" ht="13.5">
      <c r="C77" s="591" t="e">
        <f>'計算シート '!AQ14</f>
        <v>#N/A</v>
      </c>
      <c r="D77" s="592"/>
      <c r="E77" s="161" t="e">
        <f>'計算シート '!AR14</f>
        <v>#N/A</v>
      </c>
      <c r="F77" s="162" t="e">
        <f>'計算シート '!AS14</f>
        <v>#N/A</v>
      </c>
      <c r="G77" s="163" t="e">
        <f>'計算シート '!AT14</f>
        <v>#N/A</v>
      </c>
      <c r="H77" s="164" t="e">
        <f>'計算シート '!AU14</f>
        <v>#N/A</v>
      </c>
      <c r="I77" s="161" t="e">
        <f>'計算シート '!AV14</f>
        <v>#N/A</v>
      </c>
      <c r="J77" s="163" t="e">
        <f>'計算シート '!AW14</f>
        <v>#N/A</v>
      </c>
    </row>
    <row r="78" spans="3:10" ht="13.5">
      <c r="C78" s="591" t="e">
        <f>'計算シート '!AQ15</f>
        <v>#N/A</v>
      </c>
      <c r="D78" s="592"/>
      <c r="E78" s="161" t="e">
        <f>'計算シート '!AR15</f>
        <v>#N/A</v>
      </c>
      <c r="F78" s="162" t="e">
        <f>'計算シート '!AS15</f>
        <v>#N/A</v>
      </c>
      <c r="G78" s="163" t="e">
        <f>'計算シート '!AT15</f>
        <v>#N/A</v>
      </c>
      <c r="H78" s="164" t="e">
        <f>'計算シート '!AU15</f>
        <v>#N/A</v>
      </c>
      <c r="I78" s="161" t="e">
        <f>'計算シート '!AV15</f>
        <v>#N/A</v>
      </c>
      <c r="J78" s="163" t="e">
        <f>'計算シート '!AW15</f>
        <v>#N/A</v>
      </c>
    </row>
    <row r="79" spans="3:10" ht="13.5">
      <c r="C79" s="591" t="e">
        <f>'計算シート '!AQ16</f>
        <v>#N/A</v>
      </c>
      <c r="D79" s="592"/>
      <c r="E79" s="161" t="e">
        <f>'計算シート '!AR16</f>
        <v>#N/A</v>
      </c>
      <c r="F79" s="162" t="e">
        <f>'計算シート '!AS16</f>
        <v>#N/A</v>
      </c>
      <c r="G79" s="163" t="e">
        <f>'計算シート '!AT16</f>
        <v>#N/A</v>
      </c>
      <c r="H79" s="164" t="e">
        <f>'計算シート '!AU16</f>
        <v>#N/A</v>
      </c>
      <c r="I79" s="161" t="e">
        <f>'計算シート '!AV16</f>
        <v>#N/A</v>
      </c>
      <c r="J79" s="163" t="e">
        <f>'計算シート '!AW16</f>
        <v>#N/A</v>
      </c>
    </row>
    <row r="80" spans="3:10" ht="13.5">
      <c r="C80" s="598" t="e">
        <f>'計算シート '!AQ17</f>
        <v>#N/A</v>
      </c>
      <c r="D80" s="599"/>
      <c r="E80" s="165" t="e">
        <f>'計算シート '!AR17</f>
        <v>#N/A</v>
      </c>
      <c r="F80" s="166" t="e">
        <f>'計算シート '!AS17</f>
        <v>#N/A</v>
      </c>
      <c r="G80" s="167" t="e">
        <f>'計算シート '!AT17</f>
        <v>#N/A</v>
      </c>
      <c r="H80" s="168" t="e">
        <f>'計算シート '!AU17</f>
        <v>#N/A</v>
      </c>
      <c r="I80" s="165" t="e">
        <f>'計算シート '!AV17</f>
        <v>#N/A</v>
      </c>
      <c r="J80" s="167" t="e">
        <f>'計算シート '!AW17</f>
        <v>#N/A</v>
      </c>
    </row>
    <row r="81" spans="3:10" ht="13.5">
      <c r="C81" s="600" t="e">
        <f>'計算シート '!AQ18</f>
        <v>#N/A</v>
      </c>
      <c r="D81" s="601"/>
      <c r="E81" s="169" t="e">
        <f>'計算シート '!AR18</f>
        <v>#N/A</v>
      </c>
      <c r="F81" s="170" t="e">
        <f>'計算シート '!AS18</f>
        <v>#N/A</v>
      </c>
      <c r="G81" s="171" t="e">
        <f>'計算シート '!AT18</f>
        <v>#N/A</v>
      </c>
      <c r="H81" s="172" t="e">
        <f>'計算シート '!AU18</f>
        <v>#N/A</v>
      </c>
      <c r="I81" s="169" t="e">
        <f>'計算シート '!AV18</f>
        <v>#N/A</v>
      </c>
      <c r="J81" s="171" t="e">
        <f>'計算シート '!AW18</f>
        <v>#N/A</v>
      </c>
    </row>
    <row r="82" spans="3:10" ht="13.5">
      <c r="C82" s="591" t="e">
        <f>'計算シート '!AQ19</f>
        <v>#N/A</v>
      </c>
      <c r="D82" s="592"/>
      <c r="E82" s="161" t="e">
        <f>'計算シート '!AR19</f>
        <v>#N/A</v>
      </c>
      <c r="F82" s="162" t="e">
        <f>'計算シート '!AS19</f>
        <v>#N/A</v>
      </c>
      <c r="G82" s="163" t="e">
        <f>'計算シート '!AT19</f>
        <v>#N/A</v>
      </c>
      <c r="H82" s="164" t="e">
        <f>'計算シート '!AU19</f>
        <v>#N/A</v>
      </c>
      <c r="I82" s="161" t="e">
        <f>'計算シート '!AV19</f>
        <v>#N/A</v>
      </c>
      <c r="J82" s="163" t="e">
        <f>'計算シート '!AW19</f>
        <v>#N/A</v>
      </c>
    </row>
    <row r="83" spans="3:10" ht="13.5">
      <c r="C83" s="591" t="e">
        <f>'計算シート '!AQ20</f>
        <v>#N/A</v>
      </c>
      <c r="D83" s="592"/>
      <c r="E83" s="161" t="e">
        <f>'計算シート '!AR20</f>
        <v>#N/A</v>
      </c>
      <c r="F83" s="162" t="e">
        <f>'計算シート '!AS20</f>
        <v>#N/A</v>
      </c>
      <c r="G83" s="163" t="e">
        <f>'計算シート '!AT20</f>
        <v>#N/A</v>
      </c>
      <c r="H83" s="164" t="e">
        <f>'計算シート '!AU20</f>
        <v>#N/A</v>
      </c>
      <c r="I83" s="161" t="e">
        <f>'計算シート '!AV20</f>
        <v>#N/A</v>
      </c>
      <c r="J83" s="163" t="e">
        <f>'計算シート '!AW20</f>
        <v>#N/A</v>
      </c>
    </row>
    <row r="84" spans="3:10" ht="13.5">
      <c r="C84" s="591" t="e">
        <f>'計算シート '!AQ21</f>
        <v>#N/A</v>
      </c>
      <c r="D84" s="592"/>
      <c r="E84" s="161" t="e">
        <f>'計算シート '!AR21</f>
        <v>#N/A</v>
      </c>
      <c r="F84" s="162" t="e">
        <f>'計算シート '!AS21</f>
        <v>#N/A</v>
      </c>
      <c r="G84" s="163" t="e">
        <f>'計算シート '!AT21</f>
        <v>#N/A</v>
      </c>
      <c r="H84" s="164" t="e">
        <f>'計算シート '!AU21</f>
        <v>#N/A</v>
      </c>
      <c r="I84" s="161" t="e">
        <f>'計算シート '!AV21</f>
        <v>#N/A</v>
      </c>
      <c r="J84" s="163" t="e">
        <f>'計算シート '!AW21</f>
        <v>#N/A</v>
      </c>
    </row>
    <row r="85" spans="3:10" ht="13.5">
      <c r="C85" s="598" t="e">
        <f>'計算シート '!AQ22</f>
        <v>#N/A</v>
      </c>
      <c r="D85" s="599"/>
      <c r="E85" s="165" t="e">
        <f>'計算シート '!AR22</f>
        <v>#N/A</v>
      </c>
      <c r="F85" s="166" t="e">
        <f>'計算シート '!AS22</f>
        <v>#N/A</v>
      </c>
      <c r="G85" s="167" t="e">
        <f>'計算シート '!AT22</f>
        <v>#N/A</v>
      </c>
      <c r="H85" s="168" t="e">
        <f>'計算シート '!AU22</f>
        <v>#N/A</v>
      </c>
      <c r="I85" s="165" t="e">
        <f>'計算シート '!AV22</f>
        <v>#N/A</v>
      </c>
      <c r="J85" s="167" t="e">
        <f>'計算シート '!AW22</f>
        <v>#N/A</v>
      </c>
    </row>
    <row r="86" spans="3:10" ht="13.5">
      <c r="C86" s="600" t="e">
        <f>'計算シート '!AQ23</f>
        <v>#N/A</v>
      </c>
      <c r="D86" s="601"/>
      <c r="E86" s="169" t="e">
        <f>'計算シート '!AR23</f>
        <v>#N/A</v>
      </c>
      <c r="F86" s="170" t="e">
        <f>'計算シート '!AS23</f>
        <v>#N/A</v>
      </c>
      <c r="G86" s="171" t="e">
        <f>'計算シート '!AT23</f>
        <v>#N/A</v>
      </c>
      <c r="H86" s="172" t="e">
        <f>'計算シート '!AU23</f>
        <v>#N/A</v>
      </c>
      <c r="I86" s="169" t="e">
        <f>'計算シート '!AV23</f>
        <v>#N/A</v>
      </c>
      <c r="J86" s="171" t="e">
        <f>'計算シート '!AW23</f>
        <v>#N/A</v>
      </c>
    </row>
    <row r="87" spans="3:10" ht="13.5">
      <c r="C87" s="591" t="e">
        <f>'計算シート '!AQ24</f>
        <v>#N/A</v>
      </c>
      <c r="D87" s="592"/>
      <c r="E87" s="161" t="e">
        <f>'計算シート '!AR24</f>
        <v>#N/A</v>
      </c>
      <c r="F87" s="162" t="e">
        <f>'計算シート '!AS24</f>
        <v>#N/A</v>
      </c>
      <c r="G87" s="163" t="e">
        <f>'計算シート '!AT24</f>
        <v>#N/A</v>
      </c>
      <c r="H87" s="164" t="e">
        <f>'計算シート '!AU24</f>
        <v>#N/A</v>
      </c>
      <c r="I87" s="161" t="e">
        <f>'計算シート '!AV24</f>
        <v>#N/A</v>
      </c>
      <c r="J87" s="163" t="e">
        <f>'計算シート '!AW24</f>
        <v>#N/A</v>
      </c>
    </row>
    <row r="88" spans="3:10" ht="13.5">
      <c r="C88" s="591" t="e">
        <f>'計算シート '!AQ25</f>
        <v>#N/A</v>
      </c>
      <c r="D88" s="592"/>
      <c r="E88" s="161" t="e">
        <f>'計算シート '!AR25</f>
        <v>#N/A</v>
      </c>
      <c r="F88" s="162" t="e">
        <f>'計算シート '!AS25</f>
        <v>#N/A</v>
      </c>
      <c r="G88" s="163" t="e">
        <f>'計算シート '!AT25</f>
        <v>#N/A</v>
      </c>
      <c r="H88" s="164" t="e">
        <f>'計算シート '!AU25</f>
        <v>#N/A</v>
      </c>
      <c r="I88" s="161" t="e">
        <f>'計算シート '!AV25</f>
        <v>#N/A</v>
      </c>
      <c r="J88" s="163" t="e">
        <f>'計算シート '!AW25</f>
        <v>#N/A</v>
      </c>
    </row>
    <row r="89" spans="3:10" ht="13.5">
      <c r="C89" s="591" t="e">
        <f>'計算シート '!AQ26</f>
        <v>#N/A</v>
      </c>
      <c r="D89" s="592"/>
      <c r="E89" s="161" t="e">
        <f>'計算シート '!AR26</f>
        <v>#N/A</v>
      </c>
      <c r="F89" s="162" t="e">
        <f>'計算シート '!AS26</f>
        <v>#N/A</v>
      </c>
      <c r="G89" s="163" t="e">
        <f>'計算シート '!AT26</f>
        <v>#N/A</v>
      </c>
      <c r="H89" s="164" t="e">
        <f>'計算シート '!AU26</f>
        <v>#N/A</v>
      </c>
      <c r="I89" s="161" t="e">
        <f>'計算シート '!AV26</f>
        <v>#N/A</v>
      </c>
      <c r="J89" s="163" t="e">
        <f>'計算シート '!AW26</f>
        <v>#N/A</v>
      </c>
    </row>
    <row r="90" spans="3:10" ht="13.5">
      <c r="C90" s="598" t="e">
        <f>'計算シート '!AQ27</f>
        <v>#N/A</v>
      </c>
      <c r="D90" s="599"/>
      <c r="E90" s="165" t="e">
        <f>'計算シート '!AR27</f>
        <v>#N/A</v>
      </c>
      <c r="F90" s="166" t="e">
        <f>'計算シート '!AS27</f>
        <v>#N/A</v>
      </c>
      <c r="G90" s="167" t="e">
        <f>'計算シート '!AT27</f>
        <v>#N/A</v>
      </c>
      <c r="H90" s="168" t="e">
        <f>'計算シート '!AU27</f>
        <v>#N/A</v>
      </c>
      <c r="I90" s="165" t="e">
        <f>'計算シート '!AV27</f>
        <v>#N/A</v>
      </c>
      <c r="J90" s="167" t="e">
        <f>'計算シート '!AW27</f>
        <v>#N/A</v>
      </c>
    </row>
    <row r="91" spans="3:10" ht="13.5">
      <c r="C91" s="600" t="e">
        <f>'計算シート '!AQ28</f>
        <v>#N/A</v>
      </c>
      <c r="D91" s="601"/>
      <c r="E91" s="169" t="e">
        <f>'計算シート '!AR28</f>
        <v>#N/A</v>
      </c>
      <c r="F91" s="170" t="e">
        <f>'計算シート '!AS28</f>
        <v>#N/A</v>
      </c>
      <c r="G91" s="171" t="e">
        <f>'計算シート '!AT28</f>
        <v>#N/A</v>
      </c>
      <c r="H91" s="172" t="e">
        <f>'計算シート '!AU28</f>
        <v>#N/A</v>
      </c>
      <c r="I91" s="169" t="e">
        <f>'計算シート '!AV28</f>
        <v>#N/A</v>
      </c>
      <c r="J91" s="171" t="e">
        <f>'計算シート '!AW28</f>
        <v>#N/A</v>
      </c>
    </row>
    <row r="92" spans="3:10" ht="13.5">
      <c r="C92" s="591" t="e">
        <f>'計算シート '!AQ29</f>
        <v>#N/A</v>
      </c>
      <c r="D92" s="592"/>
      <c r="E92" s="161" t="e">
        <f>'計算シート '!AR29</f>
        <v>#N/A</v>
      </c>
      <c r="F92" s="162" t="e">
        <f>'計算シート '!AS29</f>
        <v>#N/A</v>
      </c>
      <c r="G92" s="163" t="e">
        <f>'計算シート '!AT29</f>
        <v>#N/A</v>
      </c>
      <c r="H92" s="164" t="e">
        <f>'計算シート '!AU29</f>
        <v>#N/A</v>
      </c>
      <c r="I92" s="161" t="e">
        <f>'計算シート '!AV29</f>
        <v>#N/A</v>
      </c>
      <c r="J92" s="163" t="e">
        <f>'計算シート '!AW29</f>
        <v>#N/A</v>
      </c>
    </row>
    <row r="93" spans="3:10" ht="13.5">
      <c r="C93" s="591" t="e">
        <f>'計算シート '!AQ30</f>
        <v>#N/A</v>
      </c>
      <c r="D93" s="592"/>
      <c r="E93" s="161" t="e">
        <f>'計算シート '!AR30</f>
        <v>#N/A</v>
      </c>
      <c r="F93" s="162" t="e">
        <f>'計算シート '!AS30</f>
        <v>#N/A</v>
      </c>
      <c r="G93" s="163" t="e">
        <f>'計算シート '!AT30</f>
        <v>#N/A</v>
      </c>
      <c r="H93" s="164" t="e">
        <f>'計算シート '!AU30</f>
        <v>#N/A</v>
      </c>
      <c r="I93" s="161" t="e">
        <f>'計算シート '!AV30</f>
        <v>#N/A</v>
      </c>
      <c r="J93" s="163" t="e">
        <f>'計算シート '!AW30</f>
        <v>#N/A</v>
      </c>
    </row>
    <row r="94" spans="3:10" ht="13.5">
      <c r="C94" s="591" t="e">
        <f>'計算シート '!AQ31</f>
        <v>#N/A</v>
      </c>
      <c r="D94" s="592"/>
      <c r="E94" s="161" t="e">
        <f>'計算シート '!AR31</f>
        <v>#N/A</v>
      </c>
      <c r="F94" s="162" t="e">
        <f>'計算シート '!AS31</f>
        <v>#N/A</v>
      </c>
      <c r="G94" s="163" t="e">
        <f>'計算シート '!AT31</f>
        <v>#N/A</v>
      </c>
      <c r="H94" s="164" t="e">
        <f>'計算シート '!AU31</f>
        <v>#N/A</v>
      </c>
      <c r="I94" s="161" t="e">
        <f>'計算シート '!AV31</f>
        <v>#N/A</v>
      </c>
      <c r="J94" s="163" t="e">
        <f>'計算シート '!AW31</f>
        <v>#N/A</v>
      </c>
    </row>
    <row r="95" spans="3:10" ht="13.5">
      <c r="C95" s="598" t="e">
        <f>'計算シート '!AQ32</f>
        <v>#N/A</v>
      </c>
      <c r="D95" s="599"/>
      <c r="E95" s="165" t="e">
        <f>'計算シート '!AR32</f>
        <v>#N/A</v>
      </c>
      <c r="F95" s="166" t="e">
        <f>'計算シート '!AS32</f>
        <v>#N/A</v>
      </c>
      <c r="G95" s="167" t="e">
        <f>'計算シート '!AT32</f>
        <v>#N/A</v>
      </c>
      <c r="H95" s="168" t="e">
        <f>'計算シート '!AU32</f>
        <v>#N/A</v>
      </c>
      <c r="I95" s="165" t="e">
        <f>'計算シート '!AV32</f>
        <v>#N/A</v>
      </c>
      <c r="J95" s="167" t="e">
        <f>'計算シート '!AW32</f>
        <v>#N/A</v>
      </c>
    </row>
    <row r="96" spans="3:10" ht="13.5">
      <c r="C96" s="600" t="e">
        <f>'計算シート '!AQ33</f>
        <v>#N/A</v>
      </c>
      <c r="D96" s="601"/>
      <c r="E96" s="169" t="e">
        <f>'計算シート '!AR33</f>
        <v>#N/A</v>
      </c>
      <c r="F96" s="170" t="e">
        <f>'計算シート '!AS33</f>
        <v>#N/A</v>
      </c>
      <c r="G96" s="171" t="e">
        <f>'計算シート '!AT33</f>
        <v>#N/A</v>
      </c>
      <c r="H96" s="172" t="e">
        <f>'計算シート '!AU33</f>
        <v>#N/A</v>
      </c>
      <c r="I96" s="169" t="e">
        <f>'計算シート '!AV33</f>
        <v>#N/A</v>
      </c>
      <c r="J96" s="171" t="e">
        <f>'計算シート '!AW33</f>
        <v>#N/A</v>
      </c>
    </row>
    <row r="97" spans="3:10" ht="13.5">
      <c r="C97" s="591" t="e">
        <f>'計算シート '!AQ34</f>
        <v>#N/A</v>
      </c>
      <c r="D97" s="592"/>
      <c r="E97" s="161" t="e">
        <f>'計算シート '!AR34</f>
        <v>#N/A</v>
      </c>
      <c r="F97" s="162" t="e">
        <f>'計算シート '!AS34</f>
        <v>#N/A</v>
      </c>
      <c r="G97" s="163" t="e">
        <f>'計算シート '!AT34</f>
        <v>#N/A</v>
      </c>
      <c r="H97" s="164" t="e">
        <f>'計算シート '!AU34</f>
        <v>#N/A</v>
      </c>
      <c r="I97" s="161" t="e">
        <f>'計算シート '!AV34</f>
        <v>#N/A</v>
      </c>
      <c r="J97" s="163" t="e">
        <f>'計算シート '!AW34</f>
        <v>#N/A</v>
      </c>
    </row>
    <row r="98" spans="3:10" ht="13.5">
      <c r="C98" s="591" t="e">
        <f>'計算シート '!AQ35</f>
        <v>#N/A</v>
      </c>
      <c r="D98" s="592"/>
      <c r="E98" s="161" t="e">
        <f>'計算シート '!AR35</f>
        <v>#N/A</v>
      </c>
      <c r="F98" s="162" t="e">
        <f>'計算シート '!AS35</f>
        <v>#N/A</v>
      </c>
      <c r="G98" s="163" t="e">
        <f>'計算シート '!AT35</f>
        <v>#N/A</v>
      </c>
      <c r="H98" s="164" t="e">
        <f>'計算シート '!AU35</f>
        <v>#N/A</v>
      </c>
      <c r="I98" s="161" t="e">
        <f>'計算シート '!AV35</f>
        <v>#N/A</v>
      </c>
      <c r="J98" s="163" t="e">
        <f>'計算シート '!AW35</f>
        <v>#N/A</v>
      </c>
    </row>
    <row r="99" spans="3:10" ht="13.5">
      <c r="C99" s="591" t="e">
        <f>'計算シート '!AQ36</f>
        <v>#N/A</v>
      </c>
      <c r="D99" s="592"/>
      <c r="E99" s="161" t="e">
        <f>'計算シート '!AR36</f>
        <v>#N/A</v>
      </c>
      <c r="F99" s="162" t="e">
        <f>'計算シート '!AS36</f>
        <v>#N/A</v>
      </c>
      <c r="G99" s="163" t="e">
        <f>'計算シート '!AT36</f>
        <v>#N/A</v>
      </c>
      <c r="H99" s="164" t="e">
        <f>'計算シート '!AU36</f>
        <v>#N/A</v>
      </c>
      <c r="I99" s="161" t="e">
        <f>'計算シート '!AV36</f>
        <v>#N/A</v>
      </c>
      <c r="J99" s="163" t="e">
        <f>'計算シート '!AW36</f>
        <v>#N/A</v>
      </c>
    </row>
    <row r="100" spans="3:10" ht="13.5">
      <c r="C100" s="598" t="e">
        <f>'計算シート '!AQ37</f>
        <v>#N/A</v>
      </c>
      <c r="D100" s="599"/>
      <c r="E100" s="165" t="e">
        <f>'計算シート '!AR37</f>
        <v>#N/A</v>
      </c>
      <c r="F100" s="166" t="e">
        <f>'計算シート '!AS37</f>
        <v>#N/A</v>
      </c>
      <c r="G100" s="167" t="e">
        <f>'計算シート '!AT37</f>
        <v>#N/A</v>
      </c>
      <c r="H100" s="168" t="e">
        <f>'計算シート '!AU37</f>
        <v>#N/A</v>
      </c>
      <c r="I100" s="165" t="e">
        <f>'計算シート '!AV37</f>
        <v>#N/A</v>
      </c>
      <c r="J100" s="167" t="e">
        <f>'計算シート '!AW37</f>
        <v>#N/A</v>
      </c>
    </row>
    <row r="101" spans="3:10" ht="13.5">
      <c r="C101" s="600" t="e">
        <f>'計算シート '!AQ38</f>
        <v>#N/A</v>
      </c>
      <c r="D101" s="601"/>
      <c r="E101" s="169" t="e">
        <f>'計算シート '!AR38</f>
        <v>#N/A</v>
      </c>
      <c r="F101" s="170" t="e">
        <f>'計算シート '!AS38</f>
        <v>#N/A</v>
      </c>
      <c r="G101" s="171" t="e">
        <f>'計算シート '!AT38</f>
        <v>#N/A</v>
      </c>
      <c r="H101" s="172" t="e">
        <f>'計算シート '!AU38</f>
        <v>#N/A</v>
      </c>
      <c r="I101" s="169" t="e">
        <f>'計算シート '!AV38</f>
        <v>#N/A</v>
      </c>
      <c r="J101" s="171" t="e">
        <f>'計算シート '!AW38</f>
        <v>#N/A</v>
      </c>
    </row>
    <row r="102" spans="3:10" ht="13.5">
      <c r="C102" s="591" t="e">
        <f>'計算シート '!AQ39</f>
        <v>#N/A</v>
      </c>
      <c r="D102" s="592"/>
      <c r="E102" s="161" t="e">
        <f>'計算シート '!AR39</f>
        <v>#N/A</v>
      </c>
      <c r="F102" s="162" t="e">
        <f>'計算シート '!AS39</f>
        <v>#N/A</v>
      </c>
      <c r="G102" s="163" t="e">
        <f>'計算シート '!AT39</f>
        <v>#N/A</v>
      </c>
      <c r="H102" s="164" t="e">
        <f>'計算シート '!AU39</f>
        <v>#N/A</v>
      </c>
      <c r="I102" s="161" t="e">
        <f>'計算シート '!AV39</f>
        <v>#N/A</v>
      </c>
      <c r="J102" s="163" t="e">
        <f>'計算シート '!AW39</f>
        <v>#N/A</v>
      </c>
    </row>
    <row r="103" spans="3:10" ht="13.5">
      <c r="C103" s="591" t="e">
        <f>'計算シート '!AQ40</f>
        <v>#N/A</v>
      </c>
      <c r="D103" s="592"/>
      <c r="E103" s="161" t="e">
        <f>'計算シート '!AR40</f>
        <v>#N/A</v>
      </c>
      <c r="F103" s="162" t="e">
        <f>'計算シート '!AS40</f>
        <v>#N/A</v>
      </c>
      <c r="G103" s="163" t="e">
        <f>'計算シート '!AT40</f>
        <v>#N/A</v>
      </c>
      <c r="H103" s="164" t="e">
        <f>'計算シート '!AU40</f>
        <v>#N/A</v>
      </c>
      <c r="I103" s="161" t="e">
        <f>'計算シート '!AV40</f>
        <v>#N/A</v>
      </c>
      <c r="J103" s="163" t="e">
        <f>'計算シート '!AW40</f>
        <v>#N/A</v>
      </c>
    </row>
    <row r="104" spans="3:10" ht="13.5">
      <c r="C104" s="591" t="e">
        <f>'計算シート '!AQ41</f>
        <v>#N/A</v>
      </c>
      <c r="D104" s="592"/>
      <c r="E104" s="161" t="e">
        <f>'計算シート '!AR41</f>
        <v>#N/A</v>
      </c>
      <c r="F104" s="162" t="e">
        <f>'計算シート '!AS41</f>
        <v>#N/A</v>
      </c>
      <c r="G104" s="163" t="e">
        <f>'計算シート '!AT41</f>
        <v>#N/A</v>
      </c>
      <c r="H104" s="164" t="e">
        <f>'計算シート '!AU41</f>
        <v>#N/A</v>
      </c>
      <c r="I104" s="161" t="e">
        <f>'計算シート '!AV41</f>
        <v>#N/A</v>
      </c>
      <c r="J104" s="163" t="e">
        <f>'計算シート '!AW41</f>
        <v>#N/A</v>
      </c>
    </row>
    <row r="105" spans="3:10" ht="13.5">
      <c r="C105" s="598" t="e">
        <f>'計算シート '!AQ42</f>
        <v>#N/A</v>
      </c>
      <c r="D105" s="599"/>
      <c r="E105" s="165" t="e">
        <f>'計算シート '!AR42</f>
        <v>#N/A</v>
      </c>
      <c r="F105" s="166" t="e">
        <f>'計算シート '!AS42</f>
        <v>#N/A</v>
      </c>
      <c r="G105" s="167" t="e">
        <f>'計算シート '!AT42</f>
        <v>#N/A</v>
      </c>
      <c r="H105" s="168" t="e">
        <f>'計算シート '!AU42</f>
        <v>#N/A</v>
      </c>
      <c r="I105" s="165" t="e">
        <f>'計算シート '!AV42</f>
        <v>#N/A</v>
      </c>
      <c r="J105" s="167" t="e">
        <f>'計算シート '!AW42</f>
        <v>#N/A</v>
      </c>
    </row>
    <row r="106" spans="3:10" ht="13.5">
      <c r="C106" s="600" t="e">
        <f>'計算シート '!AQ43</f>
        <v>#N/A</v>
      </c>
      <c r="D106" s="601"/>
      <c r="E106" s="169" t="e">
        <f>'計算シート '!AR43</f>
        <v>#N/A</v>
      </c>
      <c r="F106" s="170" t="e">
        <f>'計算シート '!AS43</f>
        <v>#N/A</v>
      </c>
      <c r="G106" s="171" t="e">
        <f>'計算シート '!AT43</f>
        <v>#N/A</v>
      </c>
      <c r="H106" s="172" t="e">
        <f>'計算シート '!AU43</f>
        <v>#N/A</v>
      </c>
      <c r="I106" s="169" t="e">
        <f>'計算シート '!AV43</f>
        <v>#N/A</v>
      </c>
      <c r="J106" s="171" t="e">
        <f>'計算シート '!AW43</f>
        <v>#N/A</v>
      </c>
    </row>
    <row r="107" spans="3:10" ht="14.25" thickBot="1">
      <c r="C107" s="619" t="e">
        <f>'計算シート '!AQ44</f>
        <v>#N/A</v>
      </c>
      <c r="D107" s="620"/>
      <c r="E107" s="173" t="e">
        <f>'計算シート '!AR44</f>
        <v>#N/A</v>
      </c>
      <c r="F107" s="174" t="e">
        <f>'計算シート '!AS44</f>
        <v>#N/A</v>
      </c>
      <c r="G107" s="175" t="e">
        <f>'計算シート '!AT44</f>
        <v>#N/A</v>
      </c>
      <c r="H107" s="176" t="e">
        <f>'計算シート '!AU44</f>
        <v>#N/A</v>
      </c>
      <c r="I107" s="173" t="e">
        <f>'計算シート '!AV44</f>
        <v>#N/A</v>
      </c>
      <c r="J107" s="175" t="e">
        <f>'計算シート '!AW44</f>
        <v>#N/A</v>
      </c>
    </row>
    <row r="108" spans="3:10" ht="14.25" thickBot="1">
      <c r="C108" s="621" t="str">
        <f>'計算シート '!AQ45</f>
        <v>合計</v>
      </c>
      <c r="D108" s="622"/>
      <c r="E108" s="127" t="e">
        <f>'計算シート '!AR45</f>
        <v>#N/A</v>
      </c>
      <c r="F108" s="128" t="e">
        <f>'計算シート '!AS45</f>
        <v>#N/A</v>
      </c>
      <c r="G108" s="129" t="e">
        <f>'計算シート '!AT45</f>
        <v>#N/A</v>
      </c>
      <c r="H108" s="122"/>
      <c r="I108" s="127" t="e">
        <f>'計算シート '!AV45</f>
        <v>#N/A</v>
      </c>
      <c r="J108" s="129" t="e">
        <f>'計算シート '!AW45</f>
        <v>#N/A</v>
      </c>
    </row>
    <row r="109" spans="3:10" ht="13.5">
      <c r="C109" s="120" t="s">
        <v>172</v>
      </c>
    </row>
    <row r="111" spans="3:10" ht="17.25">
      <c r="C111" s="578" t="s">
        <v>190</v>
      </c>
      <c r="D111" s="578"/>
      <c r="E111" s="578"/>
      <c r="F111" s="578"/>
      <c r="G111" s="578"/>
      <c r="H111" s="578"/>
      <c r="I111" s="578"/>
      <c r="J111" s="578"/>
    </row>
    <row r="112" spans="3:10" ht="12.75" customHeight="1">
      <c r="C112" s="139"/>
      <c r="D112" s="139"/>
      <c r="E112" s="139"/>
      <c r="F112" s="139"/>
      <c r="G112" s="139"/>
      <c r="H112" s="139"/>
      <c r="I112" s="139"/>
      <c r="J112" s="139"/>
    </row>
    <row r="113" spans="3:10" ht="12.75" customHeight="1">
      <c r="C113" s="618" t="s">
        <v>181</v>
      </c>
      <c r="D113" s="623" t="s">
        <v>182</v>
      </c>
      <c r="E113" s="623"/>
      <c r="F113" s="623"/>
      <c r="G113" s="623"/>
      <c r="H113" s="623"/>
      <c r="I113" s="623"/>
      <c r="J113" s="623"/>
    </row>
    <row r="114" spans="3:10" ht="12.75" customHeight="1">
      <c r="C114" s="618"/>
      <c r="D114" s="623"/>
      <c r="E114" s="623"/>
      <c r="F114" s="623"/>
      <c r="G114" s="623"/>
      <c r="H114" s="623"/>
      <c r="I114" s="623"/>
      <c r="J114" s="623"/>
    </row>
    <row r="115" spans="3:10" ht="12.75" customHeight="1">
      <c r="C115" s="618"/>
      <c r="D115" s="623"/>
      <c r="E115" s="623"/>
      <c r="F115" s="623"/>
      <c r="G115" s="623"/>
      <c r="H115" s="623"/>
      <c r="I115" s="623"/>
      <c r="J115" s="623"/>
    </row>
    <row r="116" spans="3:10" ht="12.75" customHeight="1">
      <c r="C116" s="139"/>
      <c r="D116" s="616" t="s">
        <v>188</v>
      </c>
      <c r="E116" s="617"/>
      <c r="F116" s="187"/>
      <c r="G116" s="187"/>
      <c r="H116" s="187"/>
      <c r="I116" s="187"/>
      <c r="J116" s="188"/>
    </row>
    <row r="117" spans="3:10" ht="12.75" customHeight="1">
      <c r="C117" s="139"/>
      <c r="D117" s="624" t="s">
        <v>189</v>
      </c>
      <c r="E117" s="625"/>
      <c r="F117" s="625"/>
      <c r="G117" s="625"/>
      <c r="H117" s="625"/>
      <c r="I117" s="625"/>
      <c r="J117" s="626"/>
    </row>
    <row r="118" spans="3:10" ht="12.75" customHeight="1">
      <c r="C118" s="139"/>
      <c r="D118" s="624"/>
      <c r="E118" s="625"/>
      <c r="F118" s="625"/>
      <c r="G118" s="625"/>
      <c r="H118" s="625"/>
      <c r="I118" s="625"/>
      <c r="J118" s="626"/>
    </row>
    <row r="119" spans="3:10" ht="12.75" customHeight="1">
      <c r="C119" s="139"/>
      <c r="D119" s="624"/>
      <c r="E119" s="625"/>
      <c r="F119" s="625"/>
      <c r="G119" s="625"/>
      <c r="H119" s="625"/>
      <c r="I119" s="625"/>
      <c r="J119" s="626"/>
    </row>
    <row r="120" spans="3:10" ht="12.75" customHeight="1">
      <c r="C120" s="139"/>
      <c r="D120" s="624"/>
      <c r="E120" s="625"/>
      <c r="F120" s="625"/>
      <c r="G120" s="625"/>
      <c r="H120" s="625"/>
      <c r="I120" s="625"/>
      <c r="J120" s="626"/>
    </row>
    <row r="121" spans="3:10" ht="12.75" customHeight="1">
      <c r="C121" s="139"/>
      <c r="D121" s="624"/>
      <c r="E121" s="625"/>
      <c r="F121" s="625"/>
      <c r="G121" s="625"/>
      <c r="H121" s="625"/>
      <c r="I121" s="625"/>
      <c r="J121" s="626"/>
    </row>
    <row r="122" spans="3:10" ht="12.75" customHeight="1">
      <c r="C122" s="139"/>
      <c r="D122" s="624"/>
      <c r="E122" s="625"/>
      <c r="F122" s="625"/>
      <c r="G122" s="625"/>
      <c r="H122" s="625"/>
      <c r="I122" s="625"/>
      <c r="J122" s="626"/>
    </row>
    <row r="123" spans="3:10" ht="12.75" customHeight="1">
      <c r="C123" s="139"/>
      <c r="D123" s="624"/>
      <c r="E123" s="625"/>
      <c r="F123" s="625"/>
      <c r="G123" s="625"/>
      <c r="H123" s="625"/>
      <c r="I123" s="625"/>
      <c r="J123" s="626"/>
    </row>
    <row r="124" spans="3:10" ht="12.75" customHeight="1">
      <c r="C124" s="139"/>
      <c r="D124" s="624"/>
      <c r="E124" s="625"/>
      <c r="F124" s="625"/>
      <c r="G124" s="625"/>
      <c r="H124" s="625"/>
      <c r="I124" s="625"/>
      <c r="J124" s="626"/>
    </row>
    <row r="125" spans="3:10" ht="12.75" customHeight="1">
      <c r="C125" s="139"/>
      <c r="D125" s="627"/>
      <c r="E125" s="628"/>
      <c r="F125" s="628"/>
      <c r="G125" s="628"/>
      <c r="H125" s="628"/>
      <c r="I125" s="628"/>
      <c r="J125" s="629"/>
    </row>
    <row r="126" spans="3:10" ht="12.75" customHeight="1">
      <c r="C126" s="139"/>
      <c r="D126" s="189"/>
      <c r="E126" s="189"/>
      <c r="F126" s="189"/>
      <c r="G126" s="189"/>
      <c r="H126" s="189"/>
      <c r="I126" s="189"/>
      <c r="J126" s="189"/>
    </row>
    <row r="127" spans="3:10" ht="12.75" customHeight="1">
      <c r="C127" s="618" t="s">
        <v>183</v>
      </c>
      <c r="D127" s="623" t="s">
        <v>223</v>
      </c>
      <c r="E127" s="623"/>
      <c r="F127" s="623"/>
      <c r="G127" s="623"/>
      <c r="H127" s="623"/>
      <c r="I127" s="623"/>
      <c r="J127" s="623"/>
    </row>
    <row r="128" spans="3:10" ht="12.75" customHeight="1">
      <c r="C128" s="618"/>
      <c r="D128" s="623"/>
      <c r="E128" s="623"/>
      <c r="F128" s="623"/>
      <c r="G128" s="623"/>
      <c r="H128" s="623"/>
      <c r="I128" s="623"/>
      <c r="J128" s="623"/>
    </row>
    <row r="129" spans="3:10" ht="12.75" customHeight="1">
      <c r="C129" s="618"/>
      <c r="D129" s="623"/>
      <c r="E129" s="623"/>
      <c r="F129" s="623"/>
      <c r="G129" s="623"/>
      <c r="H129" s="623"/>
      <c r="I129" s="623"/>
      <c r="J129" s="623"/>
    </row>
    <row r="130" spans="3:10" ht="12.75" customHeight="1">
      <c r="D130" s="177"/>
      <c r="E130" s="177"/>
      <c r="F130" s="177"/>
      <c r="G130" s="177"/>
      <c r="H130" s="177"/>
      <c r="I130" s="177"/>
      <c r="J130" s="177"/>
    </row>
    <row r="131" spans="3:10" ht="12.75" customHeight="1">
      <c r="D131" s="177"/>
      <c r="E131" s="177"/>
      <c r="F131" s="177"/>
      <c r="G131" s="177"/>
      <c r="H131" s="177"/>
      <c r="I131" s="177"/>
      <c r="J131" s="177"/>
    </row>
    <row r="132" spans="3:10" ht="12.75" customHeight="1">
      <c r="D132" s="177"/>
      <c r="E132" s="177"/>
      <c r="F132" s="177"/>
      <c r="G132" s="177"/>
      <c r="H132" s="177"/>
      <c r="I132" s="177"/>
      <c r="J132" s="177"/>
    </row>
    <row r="133" spans="3:10" ht="12.75" customHeight="1">
      <c r="D133" s="177"/>
      <c r="E133" s="177"/>
      <c r="F133" s="177"/>
      <c r="G133" s="177"/>
      <c r="H133" s="177"/>
      <c r="I133" s="177"/>
      <c r="J133" s="177"/>
    </row>
    <row r="134" spans="3:10" ht="12.75" customHeight="1">
      <c r="D134" s="177"/>
      <c r="E134" s="177"/>
      <c r="F134" s="177"/>
      <c r="G134" s="177"/>
      <c r="H134" s="177"/>
      <c r="I134" s="177"/>
      <c r="J134" s="177"/>
    </row>
    <row r="135" spans="3:10" ht="12.75" customHeight="1">
      <c r="D135" s="177"/>
      <c r="E135" s="177"/>
      <c r="F135" s="177"/>
      <c r="G135" s="177"/>
      <c r="H135" s="177"/>
      <c r="I135" s="177"/>
      <c r="J135" s="177"/>
    </row>
    <row r="136" spans="3:10" ht="12.75" customHeight="1">
      <c r="D136" s="177"/>
      <c r="E136" s="177"/>
      <c r="F136" s="177"/>
      <c r="G136" s="177"/>
      <c r="H136" s="177"/>
      <c r="I136" s="177"/>
      <c r="J136" s="177"/>
    </row>
  </sheetData>
  <sheetProtection selectLockedCells="1" selectUnlockedCells="1"/>
  <mergeCells count="70">
    <mergeCell ref="D116:E116"/>
    <mergeCell ref="C113:C115"/>
    <mergeCell ref="C127:C129"/>
    <mergeCell ref="C107:D107"/>
    <mergeCell ref="C108:D108"/>
    <mergeCell ref="C111:J111"/>
    <mergeCell ref="D113:J115"/>
    <mergeCell ref="D117:J125"/>
    <mergeCell ref="D127:J129"/>
    <mergeCell ref="C102:D102"/>
    <mergeCell ref="C103:D103"/>
    <mergeCell ref="C104:D104"/>
    <mergeCell ref="C105:D105"/>
    <mergeCell ref="C106:D106"/>
    <mergeCell ref="C84:D84"/>
    <mergeCell ref="C85:D85"/>
    <mergeCell ref="C86:D86"/>
    <mergeCell ref="C79:D79"/>
    <mergeCell ref="C80:D80"/>
    <mergeCell ref="C81:D81"/>
    <mergeCell ref="C82:D82"/>
    <mergeCell ref="C83:D83"/>
    <mergeCell ref="D2:J3"/>
    <mergeCell ref="D4:J4"/>
    <mergeCell ref="D13:J14"/>
    <mergeCell ref="D16:J17"/>
    <mergeCell ref="C19:J19"/>
    <mergeCell ref="D7:J9"/>
    <mergeCell ref="C101:D101"/>
    <mergeCell ref="C92:D92"/>
    <mergeCell ref="C95:D95"/>
    <mergeCell ref="C96:D96"/>
    <mergeCell ref="C87:D87"/>
    <mergeCell ref="C88:D88"/>
    <mergeCell ref="C89:D89"/>
    <mergeCell ref="C90:D90"/>
    <mergeCell ref="C91:D91"/>
    <mergeCell ref="C93:D93"/>
    <mergeCell ref="C94:D94"/>
    <mergeCell ref="C97:D97"/>
    <mergeCell ref="C98:D98"/>
    <mergeCell ref="C99:D99"/>
    <mergeCell ref="C100:D100"/>
    <mergeCell ref="C74:D74"/>
    <mergeCell ref="C75:D75"/>
    <mergeCell ref="C76:D76"/>
    <mergeCell ref="C77:D77"/>
    <mergeCell ref="C78:D78"/>
    <mergeCell ref="C71:D71"/>
    <mergeCell ref="C72:D72"/>
    <mergeCell ref="C73:D73"/>
    <mergeCell ref="H68:H70"/>
    <mergeCell ref="I68:I70"/>
    <mergeCell ref="J23:J24"/>
    <mergeCell ref="I22:I24"/>
    <mergeCell ref="G23:G24"/>
    <mergeCell ref="F22:F24"/>
    <mergeCell ref="D22:E24"/>
    <mergeCell ref="D28:E28"/>
    <mergeCell ref="D29:E29"/>
    <mergeCell ref="C68:D70"/>
    <mergeCell ref="E68:E70"/>
    <mergeCell ref="D25:D27"/>
    <mergeCell ref="D34:E34"/>
    <mergeCell ref="D35:E35"/>
    <mergeCell ref="D36:E36"/>
    <mergeCell ref="C38:J38"/>
    <mergeCell ref="C65:J65"/>
    <mergeCell ref="F69:F70"/>
    <mergeCell ref="J69:J70"/>
  </mergeCells>
  <phoneticPr fontId="3"/>
  <pageMargins left="0.51181102362204722" right="0.47244094488188981" top="0.51181102362204722" bottom="0.35433070866141736" header="0.27559055118110237" footer="0.19685039370078741"/>
  <pageSetup paperSize="9" scale="85" fitToHeight="2" orientation="portrait" r:id="rId1"/>
  <headerFooter alignWithMargins="0"/>
  <rowBreaks count="1" manualBreakCount="1">
    <brk id="64" min="1" max="10" man="1"/>
  </rowBreaks>
  <ignoredErrors>
    <ignoredError sqref="F28:J28 F25:H25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  <pageSetUpPr fitToPage="1"/>
  </sheetPr>
  <dimension ref="A1:AH71"/>
  <sheetViews>
    <sheetView showGridLines="0" view="pageBreakPreview" zoomScale="70" zoomScaleNormal="70" zoomScaleSheetLayoutView="70" workbookViewId="0">
      <selection sqref="A1:AH2"/>
    </sheetView>
  </sheetViews>
  <sheetFormatPr defaultRowHeight="13.5"/>
  <cols>
    <col min="3" max="3" width="3.375" customWidth="1"/>
    <col min="6" max="6" width="3.75" customWidth="1"/>
    <col min="9" max="9" width="3.375" customWidth="1"/>
    <col min="11" max="11" width="3.25" customWidth="1"/>
    <col min="12" max="12" width="5.875" customWidth="1"/>
    <col min="13" max="13" width="4" customWidth="1"/>
    <col min="15" max="15" width="11.125" customWidth="1"/>
    <col min="16" max="16" width="4" customWidth="1"/>
    <col min="17" max="19" width="9.625" customWidth="1"/>
    <col min="20" max="20" width="2.125" customWidth="1"/>
    <col min="21" max="21" width="9.625" customWidth="1"/>
    <col min="22" max="22" width="3" customWidth="1"/>
    <col min="23" max="23" width="6.5" customWidth="1"/>
    <col min="24" max="25" width="9.625" customWidth="1"/>
    <col min="26" max="26" width="2.375" customWidth="1"/>
    <col min="27" max="28" width="9.625" customWidth="1"/>
    <col min="29" max="29" width="4.125" customWidth="1"/>
    <col min="30" max="31" width="9.625" customWidth="1"/>
    <col min="32" max="32" width="4.875" customWidth="1"/>
    <col min="33" max="34" width="4.625" customWidth="1"/>
  </cols>
  <sheetData>
    <row r="1" spans="1:34" ht="13.5" customHeight="1">
      <c r="A1" s="674" t="s">
        <v>163</v>
      </c>
      <c r="B1" s="674"/>
      <c r="C1" s="674"/>
      <c r="D1" s="674"/>
      <c r="E1" s="674"/>
      <c r="F1" s="674"/>
      <c r="G1" s="674"/>
      <c r="H1" s="674"/>
      <c r="I1" s="674"/>
      <c r="J1" s="674"/>
      <c r="K1" s="674"/>
      <c r="L1" s="674"/>
      <c r="M1" s="674"/>
      <c r="N1" s="674"/>
      <c r="O1" s="674"/>
      <c r="P1" s="674"/>
      <c r="Q1" s="674"/>
      <c r="R1" s="674"/>
      <c r="S1" s="674"/>
      <c r="T1" s="674"/>
      <c r="U1" s="674"/>
      <c r="V1" s="674"/>
      <c r="W1" s="674"/>
      <c r="X1" s="674"/>
      <c r="Y1" s="674"/>
      <c r="Z1" s="674"/>
      <c r="AA1" s="674"/>
      <c r="AB1" s="674"/>
      <c r="AC1" s="674"/>
      <c r="AD1" s="674"/>
      <c r="AE1" s="674"/>
      <c r="AF1" s="674"/>
      <c r="AG1" s="674"/>
      <c r="AH1" s="674"/>
    </row>
    <row r="2" spans="1:34" ht="13.5" customHeight="1">
      <c r="A2" s="674"/>
      <c r="B2" s="674"/>
      <c r="C2" s="674"/>
      <c r="D2" s="674"/>
      <c r="E2" s="674"/>
      <c r="F2" s="674"/>
      <c r="G2" s="674"/>
      <c r="H2" s="674"/>
      <c r="I2" s="674"/>
      <c r="J2" s="674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  <c r="V2" s="674"/>
      <c r="W2" s="674"/>
      <c r="X2" s="674"/>
      <c r="Y2" s="674"/>
      <c r="Z2" s="674"/>
      <c r="AA2" s="674"/>
      <c r="AB2" s="674"/>
      <c r="AC2" s="674"/>
      <c r="AD2" s="674"/>
      <c r="AE2" s="674"/>
      <c r="AF2" s="674"/>
      <c r="AG2" s="674"/>
      <c r="AH2" s="674"/>
    </row>
    <row r="3" spans="1:34" ht="13.5" customHeight="1">
      <c r="A3" s="132"/>
      <c r="B3" s="13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</row>
    <row r="4" spans="1:34" ht="13.5" customHeight="1">
      <c r="A4" s="132"/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</row>
    <row r="5" spans="1:34" ht="13.5" customHeight="1">
      <c r="A5" s="132"/>
      <c r="B5" s="132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92"/>
      <c r="S5" s="19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</row>
    <row r="6" spans="1:34">
      <c r="R6" s="193"/>
      <c r="S6" s="193"/>
    </row>
    <row r="7" spans="1:34" ht="14.25">
      <c r="R7" s="644" t="s">
        <v>191</v>
      </c>
      <c r="S7" s="644"/>
      <c r="T7" s="131"/>
    </row>
    <row r="8" spans="1:34" ht="10.5" customHeight="1">
      <c r="R8" s="644"/>
      <c r="S8" s="644"/>
      <c r="T8" s="131"/>
      <c r="U8" s="131"/>
      <c r="V8" s="131"/>
    </row>
    <row r="9" spans="1:34" ht="6.75" customHeight="1">
      <c r="R9" s="644"/>
      <c r="S9" s="644"/>
      <c r="T9" s="131"/>
      <c r="U9" s="131"/>
      <c r="V9" s="131"/>
    </row>
    <row r="10" spans="1:34" ht="16.5" customHeight="1">
      <c r="R10" s="645">
        <f>'計算シート '!D45</f>
        <v>0</v>
      </c>
      <c r="S10" s="645"/>
      <c r="T10" s="131"/>
      <c r="U10" s="131"/>
      <c r="V10" s="131"/>
    </row>
    <row r="11" spans="1:34" ht="13.5" customHeight="1">
      <c r="G11" s="632" t="s">
        <v>47</v>
      </c>
      <c r="R11" s="194"/>
      <c r="S11" s="195"/>
      <c r="T11" s="19"/>
      <c r="U11" s="19"/>
      <c r="V11" s="19"/>
      <c r="AA11" s="634" t="s">
        <v>162</v>
      </c>
      <c r="AB11" s="635"/>
    </row>
    <row r="12" spans="1:34" ht="13.5" customHeight="1">
      <c r="G12" s="633"/>
      <c r="AA12" s="636"/>
      <c r="AB12" s="637"/>
    </row>
    <row r="13" spans="1:34" ht="13.5" customHeight="1" thickBot="1">
      <c r="G13" s="131"/>
      <c r="AA13" s="131"/>
      <c r="AB13" s="131"/>
    </row>
    <row r="14" spans="1:34" ht="13.5" customHeight="1">
      <c r="N14" s="646" t="s">
        <v>171</v>
      </c>
      <c r="O14" s="647"/>
      <c r="T14" s="131"/>
      <c r="V14" s="19"/>
    </row>
    <row r="15" spans="1:34" ht="13.5" customHeight="1">
      <c r="G15" s="634" t="s">
        <v>140</v>
      </c>
      <c r="H15" s="635"/>
      <c r="I15" s="16"/>
      <c r="J15" s="16"/>
      <c r="N15" s="648"/>
      <c r="O15" s="649"/>
      <c r="R15" s="632" t="s">
        <v>39</v>
      </c>
      <c r="T15" s="131"/>
      <c r="U15" s="131"/>
      <c r="AA15" s="634" t="s">
        <v>160</v>
      </c>
      <c r="AB15" s="635"/>
      <c r="AC15" s="19"/>
    </row>
    <row r="16" spans="1:34" ht="13.5" customHeight="1">
      <c r="D16" s="634" t="s">
        <v>159</v>
      </c>
      <c r="E16" s="635"/>
      <c r="G16" s="642"/>
      <c r="H16" s="643"/>
      <c r="I16" s="16"/>
      <c r="J16" s="16"/>
      <c r="N16" s="648"/>
      <c r="O16" s="649"/>
      <c r="R16" s="633"/>
      <c r="AA16" s="642"/>
      <c r="AB16" s="643"/>
      <c r="AC16" s="19"/>
      <c r="AD16" s="661" t="s">
        <v>143</v>
      </c>
      <c r="AE16" s="662"/>
    </row>
    <row r="17" spans="4:31" ht="13.5" customHeight="1">
      <c r="D17" s="642"/>
      <c r="E17" s="643"/>
      <c r="G17" s="642"/>
      <c r="H17" s="643"/>
      <c r="I17" s="16"/>
      <c r="J17" s="16"/>
      <c r="N17" s="648"/>
      <c r="O17" s="649"/>
      <c r="AA17" s="642"/>
      <c r="AB17" s="643"/>
      <c r="AC17" s="19"/>
      <c r="AD17" s="663"/>
      <c r="AE17" s="664"/>
    </row>
    <row r="18" spans="4:31" ht="18" thickBot="1">
      <c r="D18" s="672">
        <f>'計算シート '!AC45</f>
        <v>0</v>
      </c>
      <c r="E18" s="673"/>
      <c r="G18" s="672">
        <f>'計算シート '!Y45</f>
        <v>0</v>
      </c>
      <c r="H18" s="673"/>
      <c r="I18" s="19"/>
      <c r="N18" s="667">
        <f>'計算シート '!E45</f>
        <v>0</v>
      </c>
      <c r="O18" s="668"/>
      <c r="AA18" s="665">
        <f>'計算シート '!F45</f>
        <v>0</v>
      </c>
      <c r="AB18" s="666"/>
      <c r="AC18" s="19"/>
      <c r="AD18" s="665">
        <f>'計算シート '!G45</f>
        <v>0</v>
      </c>
      <c r="AE18" s="666"/>
    </row>
    <row r="19" spans="4:31" ht="14.25">
      <c r="J19" s="632" t="s">
        <v>46</v>
      </c>
      <c r="R19" s="632" t="s">
        <v>154</v>
      </c>
      <c r="T19" s="131"/>
      <c r="U19" s="131"/>
      <c r="V19" s="19"/>
      <c r="X19" s="634" t="s">
        <v>152</v>
      </c>
      <c r="Y19" s="635"/>
    </row>
    <row r="20" spans="4:31" ht="13.5" customHeight="1">
      <c r="J20" s="633"/>
      <c r="R20" s="633"/>
      <c r="T20" s="131"/>
      <c r="U20" s="131"/>
      <c r="X20" s="636"/>
      <c r="Y20" s="637"/>
      <c r="Z20" s="131"/>
    </row>
    <row r="21" spans="4:31" ht="13.5" customHeight="1">
      <c r="J21" s="131"/>
      <c r="R21" s="131"/>
      <c r="T21" s="131"/>
      <c r="U21" s="131"/>
      <c r="X21" s="131"/>
      <c r="Y21" s="131"/>
      <c r="Z21" s="131"/>
    </row>
    <row r="23" spans="4:31" ht="14.25">
      <c r="R23" s="634" t="s">
        <v>157</v>
      </c>
      <c r="S23" s="635"/>
      <c r="T23" s="131"/>
      <c r="U23" s="131"/>
      <c r="V23" s="131"/>
      <c r="AD23" s="20"/>
      <c r="AE23" s="20"/>
    </row>
    <row r="24" spans="4:31" ht="13.5" customHeight="1">
      <c r="R24" s="642"/>
      <c r="S24" s="643"/>
      <c r="T24" s="131"/>
      <c r="U24" s="131"/>
      <c r="V24" s="131"/>
    </row>
    <row r="25" spans="4:31" ht="17.25">
      <c r="R25" s="659">
        <f>'計算シート '!H45</f>
        <v>0</v>
      </c>
      <c r="S25" s="660"/>
      <c r="T25" s="130"/>
      <c r="U25" s="130"/>
      <c r="V25" s="130"/>
    </row>
    <row r="26" spans="4:31">
      <c r="U26" s="632" t="s">
        <v>39</v>
      </c>
      <c r="V26" s="16"/>
    </row>
    <row r="27" spans="4:31">
      <c r="U27" s="633"/>
      <c r="V27" s="16"/>
    </row>
    <row r="28" spans="4:31" ht="14.25">
      <c r="F28" s="20"/>
      <c r="R28" s="658" t="s">
        <v>158</v>
      </c>
      <c r="S28" s="635"/>
      <c r="T28" s="131"/>
      <c r="U28" s="131"/>
      <c r="V28" s="131"/>
    </row>
    <row r="29" spans="4:31" ht="14.25">
      <c r="F29" s="20"/>
      <c r="G29" s="632" t="s">
        <v>47</v>
      </c>
      <c r="R29" s="642"/>
      <c r="S29" s="643"/>
      <c r="T29" s="131"/>
      <c r="U29" s="131"/>
      <c r="V29" s="131"/>
      <c r="AA29" s="634" t="s">
        <v>162</v>
      </c>
      <c r="AB29" s="635"/>
    </row>
    <row r="30" spans="4:31" ht="17.25">
      <c r="G30" s="633"/>
      <c r="R30" s="659">
        <f>'計算シート '!I45</f>
        <v>0</v>
      </c>
      <c r="S30" s="660"/>
      <c r="T30" s="130"/>
      <c r="U30" s="130"/>
      <c r="V30" s="130"/>
      <c r="AA30" s="636"/>
      <c r="AB30" s="637"/>
    </row>
    <row r="32" spans="4:31" ht="14.25" thickBot="1"/>
    <row r="33" spans="1:34" ht="13.5" customHeight="1">
      <c r="G33" s="634" t="s">
        <v>140</v>
      </c>
      <c r="H33" s="635"/>
      <c r="I33" s="16"/>
      <c r="J33" s="16"/>
      <c r="N33" s="646" t="s">
        <v>166</v>
      </c>
      <c r="O33" s="647"/>
      <c r="S33" s="634" t="s">
        <v>161</v>
      </c>
      <c r="T33" s="651"/>
      <c r="U33" s="635"/>
      <c r="AA33" s="634" t="s">
        <v>160</v>
      </c>
      <c r="AB33" s="635"/>
      <c r="AC33" s="19"/>
    </row>
    <row r="34" spans="1:34" ht="14.25" customHeight="1">
      <c r="D34" s="634" t="s">
        <v>159</v>
      </c>
      <c r="E34" s="635"/>
      <c r="G34" s="642"/>
      <c r="H34" s="643"/>
      <c r="I34" s="16"/>
      <c r="J34" s="16"/>
      <c r="N34" s="648"/>
      <c r="O34" s="649"/>
      <c r="S34" s="636"/>
      <c r="T34" s="652"/>
      <c r="U34" s="637"/>
      <c r="AA34" s="642"/>
      <c r="AB34" s="643"/>
      <c r="AC34" s="19"/>
      <c r="AD34" s="661" t="s">
        <v>143</v>
      </c>
      <c r="AE34" s="662"/>
    </row>
    <row r="35" spans="1:34" ht="13.5" customHeight="1">
      <c r="D35" s="642"/>
      <c r="E35" s="643"/>
      <c r="G35" s="642"/>
      <c r="H35" s="643"/>
      <c r="I35" s="16"/>
      <c r="J35" s="16"/>
      <c r="N35" s="648"/>
      <c r="O35" s="649"/>
      <c r="AA35" s="642"/>
      <c r="AB35" s="643"/>
      <c r="AC35" s="19"/>
      <c r="AD35" s="663"/>
      <c r="AE35" s="664"/>
    </row>
    <row r="36" spans="1:34" ht="18" thickBot="1">
      <c r="D36" s="672">
        <f>'計算シート '!AD45</f>
        <v>0</v>
      </c>
      <c r="E36" s="673"/>
      <c r="G36" s="672">
        <f>'計算シート '!Z45</f>
        <v>0</v>
      </c>
      <c r="H36" s="673"/>
      <c r="I36" s="19"/>
      <c r="N36" s="667">
        <f>'計算シート '!J45</f>
        <v>0</v>
      </c>
      <c r="O36" s="668"/>
      <c r="AA36" s="665">
        <f>'計算シート '!K45</f>
        <v>0</v>
      </c>
      <c r="AB36" s="666"/>
      <c r="AC36" s="19"/>
      <c r="AD36" s="665">
        <f>'計算シート '!L45</f>
        <v>0</v>
      </c>
      <c r="AE36" s="666"/>
    </row>
    <row r="37" spans="1:34" ht="17.25">
      <c r="D37" s="19"/>
      <c r="E37" s="19"/>
      <c r="G37" s="19"/>
      <c r="H37" s="19"/>
      <c r="J37" s="632" t="s">
        <v>46</v>
      </c>
      <c r="N37" s="130"/>
      <c r="O37" s="130"/>
      <c r="X37" s="634" t="s">
        <v>152</v>
      </c>
      <c r="Y37" s="635"/>
      <c r="Z37" s="19"/>
      <c r="AA37" s="19"/>
      <c r="AB37" s="19"/>
      <c r="AC37" s="19"/>
    </row>
    <row r="38" spans="1:34" ht="17.25">
      <c r="D38" s="19"/>
      <c r="E38" s="19"/>
      <c r="G38" s="19"/>
      <c r="H38" s="19"/>
      <c r="J38" s="633"/>
      <c r="N38" s="130"/>
      <c r="O38" s="130"/>
      <c r="W38" s="131"/>
      <c r="X38" s="636"/>
      <c r="Y38" s="637"/>
      <c r="Z38" s="19"/>
      <c r="AA38" s="19"/>
      <c r="AB38" s="19"/>
      <c r="AC38" s="19"/>
    </row>
    <row r="39" spans="1:34" ht="9" customHeight="1">
      <c r="D39" s="19"/>
      <c r="E39" s="19"/>
      <c r="G39" s="19"/>
      <c r="H39" s="19"/>
      <c r="I39" s="19"/>
      <c r="J39" s="19"/>
      <c r="N39" s="130"/>
      <c r="O39" s="130"/>
      <c r="AA39" s="19"/>
      <c r="AB39" s="19"/>
      <c r="AC39" s="19"/>
      <c r="AD39" s="19"/>
      <c r="AE39" s="19"/>
      <c r="AH39" s="5"/>
    </row>
    <row r="40" spans="1:34">
      <c r="A40" s="196"/>
      <c r="B40" s="196"/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196"/>
      <c r="AB40" s="196"/>
      <c r="AC40" s="196"/>
      <c r="AD40" s="196"/>
      <c r="AE40" s="196"/>
      <c r="AF40" s="196"/>
      <c r="AG40" s="196"/>
      <c r="AH40" s="196"/>
    </row>
    <row r="41" spans="1:34" ht="14.25">
      <c r="R41" s="658" t="s">
        <v>169</v>
      </c>
      <c r="S41" s="635"/>
      <c r="T41" s="131"/>
      <c r="U41" s="131"/>
      <c r="V41" s="131"/>
    </row>
    <row r="42" spans="1:34" ht="14.25">
      <c r="R42" s="642"/>
      <c r="S42" s="643"/>
      <c r="T42" s="131"/>
      <c r="U42" s="131"/>
      <c r="V42" s="131"/>
    </row>
    <row r="43" spans="1:34" ht="17.25">
      <c r="R43" s="659">
        <f>'計算シート '!R45</f>
        <v>0</v>
      </c>
      <c r="S43" s="660"/>
      <c r="T43" s="130"/>
      <c r="U43" s="130"/>
      <c r="V43" s="130"/>
    </row>
    <row r="44" spans="1:34">
      <c r="U44" s="632" t="s">
        <v>39</v>
      </c>
      <c r="V44" s="16"/>
      <c r="X44" s="634" t="s">
        <v>78</v>
      </c>
      <c r="Y44" s="635"/>
    </row>
    <row r="45" spans="1:34">
      <c r="U45" s="633"/>
      <c r="V45" s="16"/>
      <c r="X45" s="636"/>
      <c r="Y45" s="637"/>
    </row>
    <row r="46" spans="1:34" ht="13.5" customHeight="1">
      <c r="F46" s="20"/>
      <c r="R46" s="658" t="s">
        <v>170</v>
      </c>
      <c r="S46" s="635"/>
      <c r="T46" s="131"/>
      <c r="U46" s="131"/>
      <c r="V46" s="131"/>
      <c r="AB46" s="20"/>
    </row>
    <row r="47" spans="1:34" ht="13.5" customHeight="1">
      <c r="F47" s="20"/>
      <c r="G47" s="632" t="s">
        <v>47</v>
      </c>
      <c r="R47" s="642"/>
      <c r="S47" s="643"/>
      <c r="T47" s="131"/>
      <c r="U47" s="131"/>
      <c r="V47" s="131"/>
      <c r="AA47" s="634" t="s">
        <v>162</v>
      </c>
      <c r="AB47" s="635"/>
    </row>
    <row r="48" spans="1:34" ht="17.25">
      <c r="G48" s="633"/>
      <c r="R48" s="659">
        <f>'計算シート '!T45</f>
        <v>0</v>
      </c>
      <c r="S48" s="660"/>
      <c r="T48" s="130"/>
      <c r="U48" s="130"/>
      <c r="V48" s="130"/>
      <c r="AA48" s="636"/>
      <c r="AB48" s="637"/>
    </row>
    <row r="50" spans="1:34" ht="14.25" thickBot="1">
      <c r="W50" s="16"/>
      <c r="X50" s="16"/>
      <c r="Y50" s="16"/>
      <c r="Z50" s="16"/>
      <c r="AA50" s="16"/>
    </row>
    <row r="51" spans="1:34" ht="14.25" customHeight="1">
      <c r="G51" s="634" t="s">
        <v>140</v>
      </c>
      <c r="H51" s="635"/>
      <c r="I51" s="16"/>
      <c r="J51" s="16"/>
      <c r="N51" s="646" t="s">
        <v>165</v>
      </c>
      <c r="O51" s="647"/>
      <c r="S51" s="634" t="s">
        <v>161</v>
      </c>
      <c r="T51" s="651"/>
      <c r="U51" s="635"/>
      <c r="AA51" s="634" t="s">
        <v>160</v>
      </c>
      <c r="AB51" s="635"/>
      <c r="AC51" s="19"/>
    </row>
    <row r="52" spans="1:34" ht="14.25" customHeight="1">
      <c r="D52" s="634" t="s">
        <v>159</v>
      </c>
      <c r="E52" s="635"/>
      <c r="G52" s="642"/>
      <c r="H52" s="643"/>
      <c r="I52" s="16"/>
      <c r="J52" s="16"/>
      <c r="N52" s="648"/>
      <c r="O52" s="649"/>
      <c r="S52" s="636"/>
      <c r="T52" s="652"/>
      <c r="U52" s="637"/>
      <c r="AA52" s="642"/>
      <c r="AB52" s="643"/>
      <c r="AC52" s="19"/>
      <c r="AD52" s="661" t="s">
        <v>143</v>
      </c>
      <c r="AE52" s="662"/>
    </row>
    <row r="53" spans="1:34" ht="13.5" customHeight="1">
      <c r="D53" s="642"/>
      <c r="E53" s="643"/>
      <c r="G53" s="642"/>
      <c r="H53" s="643"/>
      <c r="I53" s="16"/>
      <c r="J53" s="16"/>
      <c r="N53" s="648"/>
      <c r="O53" s="649"/>
      <c r="AA53" s="642"/>
      <c r="AB53" s="643"/>
      <c r="AC53" s="19"/>
      <c r="AD53" s="663"/>
      <c r="AE53" s="664"/>
    </row>
    <row r="54" spans="1:34" ht="18" thickBot="1">
      <c r="D54" s="672">
        <f>'計算シート '!AF45</f>
        <v>0</v>
      </c>
      <c r="E54" s="673"/>
      <c r="G54" s="672">
        <f>'計算シート '!AB45</f>
        <v>0</v>
      </c>
      <c r="H54" s="673"/>
      <c r="I54" s="19"/>
      <c r="N54" s="667">
        <f>'計算シート '!U45</f>
        <v>0</v>
      </c>
      <c r="O54" s="668"/>
      <c r="AA54" s="665">
        <f>'計算シート '!V45</f>
        <v>0</v>
      </c>
      <c r="AB54" s="666"/>
      <c r="AC54" s="19"/>
      <c r="AD54" s="665">
        <f>'計算シート '!W45</f>
        <v>0</v>
      </c>
      <c r="AE54" s="666"/>
    </row>
    <row r="55" spans="1:34" ht="14.25" customHeight="1">
      <c r="J55" s="632" t="s">
        <v>46</v>
      </c>
      <c r="X55" s="634" t="s">
        <v>152</v>
      </c>
      <c r="Y55" s="635"/>
    </row>
    <row r="56" spans="1:34" ht="14.25">
      <c r="J56" s="633"/>
      <c r="W56" s="131"/>
      <c r="X56" s="636"/>
      <c r="Y56" s="637"/>
    </row>
    <row r="57" spans="1:34" ht="14.25">
      <c r="J57" s="131"/>
      <c r="W57" s="131"/>
      <c r="X57" s="131"/>
      <c r="Y57" s="131"/>
    </row>
    <row r="58" spans="1:34">
      <c r="A58" s="197"/>
      <c r="B58" s="197"/>
      <c r="C58" s="197"/>
      <c r="D58" s="197"/>
      <c r="E58" s="197"/>
      <c r="F58" s="197"/>
      <c r="G58" s="197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7"/>
      <c r="U58" s="197"/>
      <c r="V58" s="197"/>
      <c r="W58" s="197"/>
      <c r="X58" s="197"/>
      <c r="Y58" s="197"/>
      <c r="Z58" s="197"/>
      <c r="AA58" s="197"/>
      <c r="AB58" s="197"/>
      <c r="AC58" s="197"/>
      <c r="AD58" s="197"/>
      <c r="AE58" s="197"/>
      <c r="AF58" s="197"/>
      <c r="AG58" s="197"/>
      <c r="AH58" s="198"/>
    </row>
    <row r="59" spans="1:34" ht="14.25" thickBot="1"/>
    <row r="60" spans="1:34" ht="15" customHeight="1" thickBot="1">
      <c r="G60" s="646" t="s">
        <v>140</v>
      </c>
      <c r="H60" s="647"/>
      <c r="I60" s="16"/>
      <c r="J60" s="16"/>
      <c r="N60" s="650" t="s">
        <v>192</v>
      </c>
      <c r="O60" s="647"/>
      <c r="R60" s="650" t="s">
        <v>193</v>
      </c>
      <c r="S60" s="653"/>
      <c r="T60" s="654"/>
      <c r="U60" s="20"/>
      <c r="AA60" s="646" t="s">
        <v>160</v>
      </c>
      <c r="AB60" s="647"/>
      <c r="AC60" s="19"/>
    </row>
    <row r="61" spans="1:34" ht="14.25" customHeight="1" thickTop="1">
      <c r="D61" s="675" t="s">
        <v>159</v>
      </c>
      <c r="E61" s="676"/>
      <c r="G61" s="648"/>
      <c r="H61" s="649"/>
      <c r="I61" s="16"/>
      <c r="J61" s="16"/>
      <c r="N61" s="648"/>
      <c r="O61" s="649"/>
      <c r="R61" s="655"/>
      <c r="S61" s="656"/>
      <c r="T61" s="657"/>
      <c r="U61" s="20"/>
      <c r="AA61" s="648"/>
      <c r="AB61" s="649"/>
      <c r="AC61" s="19"/>
      <c r="AD61" s="638" t="s">
        <v>143</v>
      </c>
      <c r="AE61" s="639"/>
    </row>
    <row r="62" spans="1:34" ht="13.5" customHeight="1">
      <c r="D62" s="677"/>
      <c r="E62" s="678"/>
      <c r="G62" s="648"/>
      <c r="H62" s="649"/>
      <c r="I62" s="16"/>
      <c r="J62" s="16"/>
      <c r="N62" s="648"/>
      <c r="O62" s="649"/>
      <c r="R62" s="655"/>
      <c r="S62" s="656"/>
      <c r="T62" s="657"/>
      <c r="U62" s="20"/>
      <c r="AA62" s="648"/>
      <c r="AB62" s="649"/>
      <c r="AC62" s="19"/>
      <c r="AD62" s="640"/>
      <c r="AE62" s="641"/>
    </row>
    <row r="63" spans="1:34" ht="18" thickBot="1">
      <c r="D63" s="679">
        <f>'計算シート '!AL45</f>
        <v>0</v>
      </c>
      <c r="E63" s="680"/>
      <c r="G63" s="681">
        <f>'計算シート '!AK45</f>
        <v>0</v>
      </c>
      <c r="H63" s="682"/>
      <c r="I63" s="19"/>
      <c r="J63" s="19"/>
      <c r="N63" s="667">
        <f>'計算シート '!AH45</f>
        <v>0</v>
      </c>
      <c r="O63" s="668"/>
      <c r="R63" s="669">
        <f>IFERROR(N63/R10,0)</f>
        <v>0</v>
      </c>
      <c r="S63" s="670"/>
      <c r="T63" s="671"/>
      <c r="AA63" s="667">
        <f>'計算シート '!AI45</f>
        <v>0</v>
      </c>
      <c r="AB63" s="668"/>
      <c r="AC63" s="19"/>
      <c r="AD63" s="630">
        <f>'計算シート '!AJ45</f>
        <v>0</v>
      </c>
      <c r="AE63" s="631"/>
    </row>
    <row r="64" spans="1:34" ht="14.25" thickTop="1"/>
    <row r="66" spans="1:34">
      <c r="A66" s="196"/>
      <c r="B66" s="196"/>
      <c r="C66" s="196"/>
      <c r="D66" s="196"/>
      <c r="E66" s="196"/>
      <c r="F66" s="196"/>
      <c r="G66" s="196"/>
      <c r="H66" s="196"/>
      <c r="I66" s="196"/>
      <c r="J66" s="196"/>
      <c r="K66" s="196"/>
      <c r="L66" s="196"/>
      <c r="M66" s="196"/>
      <c r="N66" s="196"/>
      <c r="O66" s="196"/>
      <c r="P66" s="196"/>
      <c r="Q66" s="196"/>
      <c r="R66" s="196"/>
      <c r="S66" s="196"/>
      <c r="T66" s="196"/>
      <c r="U66" s="196"/>
      <c r="V66" s="196"/>
      <c r="W66" s="196"/>
      <c r="X66" s="196"/>
      <c r="Y66" s="196"/>
      <c r="Z66" s="196"/>
      <c r="AA66" s="196"/>
      <c r="AB66" s="196"/>
      <c r="AC66" s="196"/>
      <c r="AD66" s="196"/>
      <c r="AE66" s="196"/>
      <c r="AF66" s="196"/>
      <c r="AG66" s="196"/>
      <c r="AH66" s="196"/>
    </row>
    <row r="67" spans="1:34" ht="14.25" thickBot="1"/>
    <row r="68" spans="1:34">
      <c r="N68" s="650" t="s">
        <v>295</v>
      </c>
      <c r="O68" s="647"/>
      <c r="R68" s="650" t="s">
        <v>297</v>
      </c>
      <c r="S68" s="647"/>
    </row>
    <row r="69" spans="1:34">
      <c r="N69" s="648"/>
      <c r="O69" s="649"/>
      <c r="R69" s="648"/>
      <c r="S69" s="649"/>
    </row>
    <row r="70" spans="1:34">
      <c r="N70" s="648"/>
      <c r="O70" s="649"/>
      <c r="R70" s="648"/>
      <c r="S70" s="649"/>
    </row>
    <row r="71" spans="1:34" ht="18" thickBot="1">
      <c r="N71" s="667">
        <f>税収計算シート!O14</f>
        <v>0</v>
      </c>
      <c r="O71" s="668"/>
      <c r="R71" s="667">
        <f>税収計算シート!O29</f>
        <v>0</v>
      </c>
      <c r="S71" s="668"/>
    </row>
  </sheetData>
  <mergeCells count="76">
    <mergeCell ref="N68:O70"/>
    <mergeCell ref="N71:O71"/>
    <mergeCell ref="R68:S70"/>
    <mergeCell ref="R71:S71"/>
    <mergeCell ref="D61:E62"/>
    <mergeCell ref="D63:E63"/>
    <mergeCell ref="G63:H63"/>
    <mergeCell ref="N63:O63"/>
    <mergeCell ref="A1:AH2"/>
    <mergeCell ref="D16:E17"/>
    <mergeCell ref="D18:E18"/>
    <mergeCell ref="N54:O54"/>
    <mergeCell ref="G15:H17"/>
    <mergeCell ref="G18:H18"/>
    <mergeCell ref="G33:H35"/>
    <mergeCell ref="N36:O36"/>
    <mergeCell ref="N14:O17"/>
    <mergeCell ref="N18:O18"/>
    <mergeCell ref="AD52:AE53"/>
    <mergeCell ref="AD54:AE54"/>
    <mergeCell ref="R28:S29"/>
    <mergeCell ref="AA11:AB12"/>
    <mergeCell ref="D54:E54"/>
    <mergeCell ref="D34:E35"/>
    <mergeCell ref="D36:E36"/>
    <mergeCell ref="G36:H36"/>
    <mergeCell ref="G51:H53"/>
    <mergeCell ref="D52:E53"/>
    <mergeCell ref="G11:G12"/>
    <mergeCell ref="J19:J20"/>
    <mergeCell ref="AA60:AB62"/>
    <mergeCell ref="AA63:AB63"/>
    <mergeCell ref="AA54:AB54"/>
    <mergeCell ref="G60:H62"/>
    <mergeCell ref="AA47:AB48"/>
    <mergeCell ref="R63:T63"/>
    <mergeCell ref="G54:H54"/>
    <mergeCell ref="R41:S42"/>
    <mergeCell ref="R43:S43"/>
    <mergeCell ref="AD16:AE17"/>
    <mergeCell ref="AD18:AE18"/>
    <mergeCell ref="AD34:AE35"/>
    <mergeCell ref="AD36:AE36"/>
    <mergeCell ref="J37:J38"/>
    <mergeCell ref="R15:R16"/>
    <mergeCell ref="R19:R20"/>
    <mergeCell ref="X19:Y20"/>
    <mergeCell ref="X37:Y38"/>
    <mergeCell ref="AA33:AB35"/>
    <mergeCell ref="AA36:AB36"/>
    <mergeCell ref="U26:U27"/>
    <mergeCell ref="AA29:AB30"/>
    <mergeCell ref="S33:U34"/>
    <mergeCell ref="AA15:AB17"/>
    <mergeCell ref="AA18:AB18"/>
    <mergeCell ref="R7:S9"/>
    <mergeCell ref="R10:S10"/>
    <mergeCell ref="N33:O35"/>
    <mergeCell ref="N51:O53"/>
    <mergeCell ref="N60:O62"/>
    <mergeCell ref="S51:U52"/>
    <mergeCell ref="R60:T62"/>
    <mergeCell ref="R46:S47"/>
    <mergeCell ref="R48:S48"/>
    <mergeCell ref="R30:S30"/>
    <mergeCell ref="R23:S24"/>
    <mergeCell ref="R25:S25"/>
    <mergeCell ref="AD63:AE63"/>
    <mergeCell ref="G29:G30"/>
    <mergeCell ref="G47:G48"/>
    <mergeCell ref="J55:J56"/>
    <mergeCell ref="X44:Y45"/>
    <mergeCell ref="X55:Y56"/>
    <mergeCell ref="U44:U45"/>
    <mergeCell ref="AD61:AE62"/>
    <mergeCell ref="AA51:AB53"/>
  </mergeCells>
  <phoneticPr fontId="3"/>
  <pageMargins left="0.43307086614173229" right="0.31496062992125984" top="0.62992125984251968" bottom="0.39370078740157483" header="0.39370078740157483" footer="0.51181102362204722"/>
  <pageSetup paperSize="9" scale="5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W48"/>
  <sheetViews>
    <sheetView showGridLines="0" zoomScaleNormal="100" workbookViewId="0">
      <pane xSplit="3" ySplit="7" topLeftCell="D8" activePane="bottomRight" state="frozen"/>
      <selection pane="topRight"/>
      <selection pane="bottomLeft"/>
      <selection pane="bottomRight" activeCell="E17" sqref="E17"/>
    </sheetView>
  </sheetViews>
  <sheetFormatPr defaultColWidth="18.625" defaultRowHeight="12.75" customHeight="1"/>
  <cols>
    <col min="1" max="1" width="2.625" customWidth="1"/>
    <col min="2" max="2" width="4.625" style="19" customWidth="1"/>
    <col min="3" max="3" width="25.625" customWidth="1"/>
    <col min="4" max="15" width="15.625" customWidth="1"/>
    <col min="16" max="16" width="4.625" customWidth="1"/>
    <col min="17" max="23" width="15.625" customWidth="1"/>
    <col min="24" max="24" width="4.625" customWidth="1"/>
    <col min="25" max="32" width="15.625" customWidth="1"/>
    <col min="33" max="33" width="4.25" customWidth="1"/>
    <col min="34" max="40" width="15.625" customWidth="1"/>
    <col min="41" max="41" width="3.75" customWidth="1"/>
    <col min="42" max="42" width="5.25" bestFit="1" customWidth="1"/>
    <col min="43" max="49" width="15.625" customWidth="1"/>
  </cols>
  <sheetData>
    <row r="1" spans="2:49" ht="22.5" customHeight="1">
      <c r="AJ1" s="64"/>
      <c r="AL1" s="64"/>
      <c r="AM1" s="64"/>
      <c r="AN1" s="64"/>
      <c r="AT1" s="64"/>
      <c r="AU1" s="5"/>
      <c r="AW1" s="5"/>
    </row>
    <row r="2" spans="2:49" ht="19.5" customHeight="1">
      <c r="O2" s="64" t="s">
        <v>103</v>
      </c>
      <c r="W2" s="64" t="s">
        <v>103</v>
      </c>
      <c r="AF2" s="64" t="s">
        <v>104</v>
      </c>
      <c r="AJ2" s="64" t="s">
        <v>103</v>
      </c>
      <c r="AL2" s="64" t="s">
        <v>145</v>
      </c>
      <c r="AM2" s="64"/>
      <c r="AN2" s="64"/>
      <c r="AT2" s="64" t="s">
        <v>103</v>
      </c>
      <c r="AU2" s="5" t="s">
        <v>144</v>
      </c>
      <c r="AW2" s="5" t="s">
        <v>145</v>
      </c>
    </row>
    <row r="3" spans="2:49" s="20" customFormat="1" ht="19.5" customHeight="1" thickBot="1">
      <c r="B3" s="199"/>
      <c r="C3" s="200"/>
      <c r="D3" s="731" t="s">
        <v>58</v>
      </c>
      <c r="E3" s="732"/>
      <c r="F3" s="732"/>
      <c r="G3" s="732"/>
      <c r="H3" s="732"/>
      <c r="I3" s="732"/>
      <c r="J3" s="732"/>
      <c r="K3" s="732"/>
      <c r="L3" s="732"/>
      <c r="M3" s="732"/>
      <c r="N3" s="732"/>
      <c r="O3" s="733"/>
      <c r="P3" s="16"/>
      <c r="Q3" s="661" t="s">
        <v>59</v>
      </c>
      <c r="R3" s="713"/>
      <c r="S3" s="713"/>
      <c r="T3" s="713"/>
      <c r="U3" s="713"/>
      <c r="V3" s="713"/>
      <c r="W3" s="662"/>
      <c r="X3" s="16"/>
      <c r="Y3" s="661" t="s">
        <v>65</v>
      </c>
      <c r="Z3" s="713"/>
      <c r="AA3" s="713"/>
      <c r="AB3" s="662"/>
      <c r="AC3" s="661" t="s">
        <v>66</v>
      </c>
      <c r="AD3" s="713"/>
      <c r="AE3" s="713"/>
      <c r="AF3" s="662"/>
      <c r="AH3" s="683" t="s">
        <v>45</v>
      </c>
      <c r="AI3" s="684"/>
      <c r="AJ3" s="684"/>
      <c r="AK3" s="684"/>
      <c r="AL3" s="684"/>
      <c r="AM3" s="684"/>
      <c r="AN3" s="685"/>
      <c r="AO3"/>
      <c r="AP3" s="683" t="s">
        <v>146</v>
      </c>
      <c r="AQ3" s="684"/>
      <c r="AR3" s="684"/>
      <c r="AS3" s="684"/>
      <c r="AT3" s="684"/>
      <c r="AU3" s="684"/>
      <c r="AV3" s="684"/>
      <c r="AW3" s="685"/>
    </row>
    <row r="4" spans="2:49" ht="19.5" customHeight="1">
      <c r="B4" s="560" t="s">
        <v>48</v>
      </c>
      <c r="C4" s="561"/>
      <c r="D4" s="727" t="s">
        <v>136</v>
      </c>
      <c r="E4" s="728"/>
      <c r="F4" s="728"/>
      <c r="G4" s="729"/>
      <c r="H4" s="718" t="s">
        <v>153</v>
      </c>
      <c r="I4" s="718" t="s">
        <v>156</v>
      </c>
      <c r="J4" s="730" t="s">
        <v>137</v>
      </c>
      <c r="K4" s="728"/>
      <c r="L4" s="729"/>
      <c r="M4" s="730" t="s">
        <v>168</v>
      </c>
      <c r="N4" s="728"/>
      <c r="O4" s="734"/>
      <c r="P4" s="39"/>
      <c r="Q4" s="724" t="s">
        <v>78</v>
      </c>
      <c r="R4" s="721" t="s">
        <v>44</v>
      </c>
      <c r="S4" s="715" t="s">
        <v>91</v>
      </c>
      <c r="T4" s="715" t="s">
        <v>178</v>
      </c>
      <c r="U4" s="714" t="s">
        <v>70</v>
      </c>
      <c r="V4" s="144"/>
      <c r="W4" s="145"/>
      <c r="X4" s="39"/>
      <c r="Y4" s="745" t="s">
        <v>134</v>
      </c>
      <c r="Z4" s="744"/>
      <c r="AA4" s="744"/>
      <c r="AB4" s="715" t="s">
        <v>71</v>
      </c>
      <c r="AC4" s="744" t="s">
        <v>135</v>
      </c>
      <c r="AD4" s="744"/>
      <c r="AE4" s="744"/>
      <c r="AF4" s="741" t="s">
        <v>72</v>
      </c>
      <c r="AH4" s="560" t="s">
        <v>139</v>
      </c>
      <c r="AI4" s="123"/>
      <c r="AJ4" s="124"/>
      <c r="AK4" s="560" t="s">
        <v>140</v>
      </c>
      <c r="AL4" s="112"/>
      <c r="AM4" s="710" t="s">
        <v>287</v>
      </c>
      <c r="AN4" s="704" t="s">
        <v>141</v>
      </c>
      <c r="AO4" s="20"/>
      <c r="AP4" s="686" t="s">
        <v>147</v>
      </c>
      <c r="AQ4" s="689" t="s">
        <v>148</v>
      </c>
      <c r="AR4" s="560" t="s">
        <v>139</v>
      </c>
      <c r="AS4" s="123"/>
      <c r="AT4" s="124"/>
      <c r="AU4" s="695" t="s">
        <v>149</v>
      </c>
      <c r="AV4" s="560" t="s">
        <v>140</v>
      </c>
      <c r="AW4" s="112"/>
    </row>
    <row r="5" spans="2:49" ht="9" customHeight="1">
      <c r="B5" s="562"/>
      <c r="C5" s="563"/>
      <c r="D5" s="735" t="s">
        <v>155</v>
      </c>
      <c r="E5" s="738" t="s">
        <v>164</v>
      </c>
      <c r="F5" s="133"/>
      <c r="G5" s="134"/>
      <c r="H5" s="719"/>
      <c r="I5" s="719"/>
      <c r="J5" s="701" t="s">
        <v>165</v>
      </c>
      <c r="K5" s="133"/>
      <c r="L5" s="134"/>
      <c r="M5" s="701" t="s">
        <v>167</v>
      </c>
      <c r="N5" s="133"/>
      <c r="O5" s="142"/>
      <c r="P5" s="39"/>
      <c r="Q5" s="725"/>
      <c r="R5" s="722"/>
      <c r="S5" s="716"/>
      <c r="T5" s="716"/>
      <c r="U5" s="708"/>
      <c r="V5" s="707" t="s">
        <v>92</v>
      </c>
      <c r="W5" s="146"/>
      <c r="X5" s="39"/>
      <c r="Y5" s="746" t="s">
        <v>136</v>
      </c>
      <c r="Z5" s="748" t="s">
        <v>137</v>
      </c>
      <c r="AA5" s="748" t="s">
        <v>138</v>
      </c>
      <c r="AB5" s="716"/>
      <c r="AC5" s="748" t="s">
        <v>136</v>
      </c>
      <c r="AD5" s="748" t="s">
        <v>137</v>
      </c>
      <c r="AE5" s="748" t="s">
        <v>138</v>
      </c>
      <c r="AF5" s="742"/>
      <c r="AH5" s="562"/>
      <c r="AI5" s="692" t="s">
        <v>142</v>
      </c>
      <c r="AJ5" s="136"/>
      <c r="AK5" s="562"/>
      <c r="AL5" s="698" t="s">
        <v>61</v>
      </c>
      <c r="AM5" s="711"/>
      <c r="AN5" s="705"/>
      <c r="AP5" s="687"/>
      <c r="AQ5" s="690"/>
      <c r="AR5" s="562"/>
      <c r="AS5" s="692" t="s">
        <v>142</v>
      </c>
      <c r="AT5" s="81"/>
      <c r="AU5" s="696"/>
      <c r="AV5" s="562"/>
      <c r="AW5" s="698" t="s">
        <v>61</v>
      </c>
    </row>
    <row r="6" spans="2:49" ht="9.75" customHeight="1">
      <c r="B6" s="562"/>
      <c r="C6" s="563"/>
      <c r="D6" s="736"/>
      <c r="E6" s="739"/>
      <c r="F6" s="701" t="s">
        <v>176</v>
      </c>
      <c r="G6" s="135"/>
      <c r="H6" s="719"/>
      <c r="I6" s="719"/>
      <c r="J6" s="702"/>
      <c r="K6" s="701" t="s">
        <v>176</v>
      </c>
      <c r="L6" s="135"/>
      <c r="M6" s="702"/>
      <c r="N6" s="701" t="s">
        <v>89</v>
      </c>
      <c r="O6" s="149"/>
      <c r="P6" s="39"/>
      <c r="Q6" s="725"/>
      <c r="R6" s="722"/>
      <c r="S6" s="716"/>
      <c r="T6" s="716"/>
      <c r="U6" s="708"/>
      <c r="V6" s="708"/>
      <c r="W6" s="147"/>
      <c r="X6" s="39"/>
      <c r="Y6" s="746"/>
      <c r="Z6" s="748"/>
      <c r="AA6" s="748"/>
      <c r="AB6" s="716"/>
      <c r="AC6" s="748"/>
      <c r="AD6" s="748"/>
      <c r="AE6" s="748"/>
      <c r="AF6" s="742"/>
      <c r="AH6" s="562"/>
      <c r="AI6" s="693"/>
      <c r="AJ6" s="137"/>
      <c r="AK6" s="562"/>
      <c r="AL6" s="699"/>
      <c r="AM6" s="711"/>
      <c r="AN6" s="705"/>
      <c r="AP6" s="687"/>
      <c r="AQ6" s="690"/>
      <c r="AR6" s="562"/>
      <c r="AS6" s="693"/>
      <c r="AT6" s="137"/>
      <c r="AU6" s="696"/>
      <c r="AV6" s="562"/>
      <c r="AW6" s="699"/>
    </row>
    <row r="7" spans="2:49" s="3" customFormat="1" ht="46.5" customHeight="1" thickBot="1">
      <c r="B7" s="564"/>
      <c r="C7" s="565"/>
      <c r="D7" s="737"/>
      <c r="E7" s="740"/>
      <c r="F7" s="703"/>
      <c r="G7" s="111" t="s">
        <v>177</v>
      </c>
      <c r="H7" s="720"/>
      <c r="I7" s="720"/>
      <c r="J7" s="703"/>
      <c r="K7" s="703"/>
      <c r="L7" s="111" t="s">
        <v>179</v>
      </c>
      <c r="M7" s="703"/>
      <c r="N7" s="703"/>
      <c r="O7" s="143" t="s">
        <v>90</v>
      </c>
      <c r="P7" s="39"/>
      <c r="Q7" s="726"/>
      <c r="R7" s="723"/>
      <c r="S7" s="717"/>
      <c r="T7" s="717"/>
      <c r="U7" s="708"/>
      <c r="V7" s="709"/>
      <c r="W7" s="148" t="s">
        <v>180</v>
      </c>
      <c r="X7" s="39"/>
      <c r="Y7" s="747"/>
      <c r="Z7" s="749"/>
      <c r="AA7" s="749"/>
      <c r="AB7" s="717"/>
      <c r="AC7" s="749"/>
      <c r="AD7" s="749"/>
      <c r="AE7" s="749"/>
      <c r="AF7" s="743"/>
      <c r="AH7" s="564"/>
      <c r="AI7" s="694"/>
      <c r="AJ7" s="126" t="s">
        <v>143</v>
      </c>
      <c r="AK7" s="564"/>
      <c r="AL7" s="700"/>
      <c r="AM7" s="712"/>
      <c r="AN7" s="706"/>
      <c r="AP7" s="688"/>
      <c r="AQ7" s="691"/>
      <c r="AR7" s="564"/>
      <c r="AS7" s="694"/>
      <c r="AT7" s="125" t="s">
        <v>143</v>
      </c>
      <c r="AU7" s="697"/>
      <c r="AV7" s="564"/>
      <c r="AW7" s="700"/>
    </row>
    <row r="8" spans="2:49" ht="19.5" customHeight="1">
      <c r="B8" s="302" t="s">
        <v>0</v>
      </c>
      <c r="C8" s="303" t="s">
        <v>194</v>
      </c>
      <c r="D8" s="304">
        <f>マージンシート!J4</f>
        <v>0</v>
      </c>
      <c r="E8" s="305">
        <f>D8*関係係数シート!$D4</f>
        <v>0</v>
      </c>
      <c r="F8" s="305">
        <f>E8*関係係数シート!$E4</f>
        <v>0</v>
      </c>
      <c r="G8" s="306">
        <f>E8*関係係数シート!$F4</f>
        <v>0</v>
      </c>
      <c r="H8" s="305">
        <f t="array" ref="H8:H44">MMULT(関係係数シート!BF4:CP40,'計算シート '!E8:E44)</f>
        <v>0</v>
      </c>
      <c r="I8" s="305">
        <f>H8*関係係数シート!D4</f>
        <v>0</v>
      </c>
      <c r="J8" s="305">
        <f t="array" ref="J8:J44">MMULT(関係係数シート!R4:BB40,'計算シート '!I8:I44)</f>
        <v>0</v>
      </c>
      <c r="K8" s="305">
        <f>J8*関係係数シート!$E4</f>
        <v>0</v>
      </c>
      <c r="L8" s="306">
        <f>J8*関係係数シート!$F4</f>
        <v>0</v>
      </c>
      <c r="M8" s="305">
        <f t="shared" ref="M8:M44" si="0">E8+J8</f>
        <v>0</v>
      </c>
      <c r="N8" s="305">
        <f>F8+K8</f>
        <v>0</v>
      </c>
      <c r="O8" s="307">
        <f>G8+L8</f>
        <v>0</v>
      </c>
      <c r="P8" s="308"/>
      <c r="Q8" s="309"/>
      <c r="R8" s="310"/>
      <c r="S8" s="305">
        <f>$R$45*関係係数シート!H4</f>
        <v>0</v>
      </c>
      <c r="T8" s="305">
        <f>S8*関係係数シート!D4</f>
        <v>0</v>
      </c>
      <c r="U8" s="311">
        <f t="array" ref="U8:U44">MMULT(関係係数シート!R4:BB40,T8:T44)</f>
        <v>0</v>
      </c>
      <c r="V8" s="311">
        <f>U8*関係係数シート!E4</f>
        <v>0</v>
      </c>
      <c r="W8" s="312">
        <f>U8*関係係数シート!F4</f>
        <v>0</v>
      </c>
      <c r="X8" s="308"/>
      <c r="Y8" s="313">
        <f>ROUND(E8*関係係数シート!$I4,0)</f>
        <v>0</v>
      </c>
      <c r="Z8" s="314">
        <f>ROUND(J8*関係係数シート!$I4,0)</f>
        <v>0</v>
      </c>
      <c r="AA8" s="314">
        <f>Y8+Z8</f>
        <v>0</v>
      </c>
      <c r="AB8" s="315">
        <f>ROUND(U8*関係係数シート!$I4,0)</f>
        <v>0</v>
      </c>
      <c r="AC8" s="305">
        <f>ROUND(E8*関係係数シート!$J4,0)</f>
        <v>0</v>
      </c>
      <c r="AD8" s="306">
        <f>ROUND(J8*関係係数シート!$J4,0)</f>
        <v>0</v>
      </c>
      <c r="AE8" s="306">
        <f>AC8+AD8</f>
        <v>0</v>
      </c>
      <c r="AF8" s="307">
        <f>ROUND(U8*関係係数シート!$J4,0)</f>
        <v>0</v>
      </c>
      <c r="AG8" s="316"/>
      <c r="AH8" s="317">
        <f t="shared" ref="AH8:AH44" si="1">M8+U8</f>
        <v>0</v>
      </c>
      <c r="AI8" s="318">
        <f t="shared" ref="AI8:AI44" si="2">N8+V8</f>
        <v>0</v>
      </c>
      <c r="AJ8" s="319">
        <f>W8+O8</f>
        <v>0</v>
      </c>
      <c r="AK8" s="317">
        <f>AA8+AB8</f>
        <v>0</v>
      </c>
      <c r="AL8" s="320">
        <f>AF8+AE8</f>
        <v>0</v>
      </c>
      <c r="AM8" s="321">
        <f>AH8*関係係数シート!G4</f>
        <v>0</v>
      </c>
      <c r="AN8" s="322">
        <f>RANK(AH8,$AH$8:$AH$44)</f>
        <v>1</v>
      </c>
      <c r="AO8" s="316"/>
      <c r="AP8" s="323">
        <v>1</v>
      </c>
      <c r="AQ8" s="324" t="str">
        <f t="shared" ref="AQ8:AQ44" si="3">INDEX($C$8:$C$44,MATCH(AP8,$AN$8:$AN$44,0),1)</f>
        <v>農林漁業</v>
      </c>
      <c r="AR8" s="417">
        <f>INDEX(AH$8:AH$44,MATCH($AP8,$AN$8:$AN$44,0),1)</f>
        <v>0</v>
      </c>
      <c r="AS8" s="418">
        <f t="shared" ref="AS8:AS44" si="4">INDEX(AI$8:AI$44,MATCH($AP8,$AN$8:$AN$44,0),1)</f>
        <v>0</v>
      </c>
      <c r="AT8" s="253">
        <f t="shared" ref="AT8:AT44" si="5">INDEX(AJ$8:AJ$44,MATCH($AP8,$AN$8:$AN$44,0),1)</f>
        <v>0</v>
      </c>
      <c r="AU8" s="325" t="e">
        <f>SUM($AR$8:$AR8)/SUM($AR$8:$AR$44)</f>
        <v>#N/A</v>
      </c>
      <c r="AV8" s="431">
        <f>INDEX(AK$8:AK$44,MATCH($AP8,$AN$8:$AN$44,0),1)</f>
        <v>0</v>
      </c>
      <c r="AW8" s="253">
        <f t="shared" ref="AW8:AW44" si="6">INDEX(AL$8:AL$44,MATCH($AP8,$AN$8:$AN$44,0),1)</f>
        <v>0</v>
      </c>
    </row>
    <row r="9" spans="2:49" ht="19.5" customHeight="1">
      <c r="B9" s="326" t="s">
        <v>4</v>
      </c>
      <c r="C9" s="327" t="s">
        <v>1</v>
      </c>
      <c r="D9" s="328">
        <f>マージンシート!J5</f>
        <v>0</v>
      </c>
      <c r="E9" s="329">
        <f>D9*関係係数シート!$D5</f>
        <v>0</v>
      </c>
      <c r="F9" s="329">
        <f>E9*関係係数シート!$E5</f>
        <v>0</v>
      </c>
      <c r="G9" s="330">
        <f>E9*関係係数シート!$F5</f>
        <v>0</v>
      </c>
      <c r="H9" s="329">
        <v>0</v>
      </c>
      <c r="I9" s="329">
        <f>H9*関係係数シート!D5</f>
        <v>0</v>
      </c>
      <c r="J9" s="329">
        <v>0</v>
      </c>
      <c r="K9" s="329">
        <f>J9*関係係数シート!$E5</f>
        <v>0</v>
      </c>
      <c r="L9" s="330">
        <f>J9*関係係数シート!$F5</f>
        <v>0</v>
      </c>
      <c r="M9" s="329">
        <f t="shared" si="0"/>
        <v>0</v>
      </c>
      <c r="N9" s="329">
        <f t="shared" ref="N9:N44" si="7">F9+K9</f>
        <v>0</v>
      </c>
      <c r="O9" s="244">
        <f t="shared" ref="O9:O44" si="8">G9+L9</f>
        <v>0</v>
      </c>
      <c r="P9" s="331"/>
      <c r="Q9" s="332"/>
      <c r="R9" s="333"/>
      <c r="S9" s="329">
        <f>$R$45*関係係数シート!H5</f>
        <v>0</v>
      </c>
      <c r="T9" s="329">
        <f>S9*関係係数シート!D5</f>
        <v>0</v>
      </c>
      <c r="U9" s="329">
        <v>0</v>
      </c>
      <c r="V9" s="329">
        <f>U9*関係係数シート!E5</f>
        <v>0</v>
      </c>
      <c r="W9" s="244">
        <f>U9*関係係数シート!F5</f>
        <v>0</v>
      </c>
      <c r="X9" s="331"/>
      <c r="Y9" s="334">
        <f>ROUND(E9*関係係数シート!$I5,0)</f>
        <v>0</v>
      </c>
      <c r="Z9" s="335">
        <f>ROUND(J9*関係係数シート!$I5,0)</f>
        <v>0</v>
      </c>
      <c r="AA9" s="335">
        <f t="shared" ref="AA9:AA44" si="9">Y9+Z9</f>
        <v>0</v>
      </c>
      <c r="AB9" s="336">
        <f>ROUND(U9*関係係数シート!$I5,0)</f>
        <v>0</v>
      </c>
      <c r="AC9" s="329">
        <f>ROUND(E9*関係係数シート!$J5,0)</f>
        <v>0</v>
      </c>
      <c r="AD9" s="330">
        <f>ROUND(J9*関係係数シート!$J5,0)</f>
        <v>0</v>
      </c>
      <c r="AE9" s="330">
        <f t="shared" ref="AE9:AE44" si="10">AC9+AD9</f>
        <v>0</v>
      </c>
      <c r="AF9" s="244">
        <f>ROUND(U9*関係係数シート!$J5,0)</f>
        <v>0</v>
      </c>
      <c r="AG9" s="337"/>
      <c r="AH9" s="338">
        <f t="shared" si="1"/>
        <v>0</v>
      </c>
      <c r="AI9" s="339">
        <f t="shared" si="2"/>
        <v>0</v>
      </c>
      <c r="AJ9" s="340">
        <f t="shared" ref="AJ9:AJ44" si="11">W9+O9</f>
        <v>0</v>
      </c>
      <c r="AK9" s="338">
        <f t="shared" ref="AK9:AK44" si="12">AA9+AB9</f>
        <v>0</v>
      </c>
      <c r="AL9" s="341">
        <f t="shared" ref="AL9:AL44" si="13">AF9+AE9</f>
        <v>0</v>
      </c>
      <c r="AM9" s="342">
        <f>AH9*関係係数シート!G5</f>
        <v>0</v>
      </c>
      <c r="AN9" s="343">
        <f t="shared" ref="AN9:AN44" si="14">RANK(AH9,$AH$8:$AH$44)</f>
        <v>1</v>
      </c>
      <c r="AO9" s="337"/>
      <c r="AP9" s="344">
        <v>2</v>
      </c>
      <c r="AQ9" s="345" t="e">
        <f t="shared" si="3"/>
        <v>#N/A</v>
      </c>
      <c r="AR9" s="419" t="e">
        <f t="shared" ref="AR9:AR44" si="15">INDEX(AH$8:AH$44,MATCH($AP9,$AN$8:$AN$44,0),1)</f>
        <v>#N/A</v>
      </c>
      <c r="AS9" s="420" t="e">
        <f t="shared" si="4"/>
        <v>#N/A</v>
      </c>
      <c r="AT9" s="260" t="e">
        <f t="shared" si="5"/>
        <v>#N/A</v>
      </c>
      <c r="AU9" s="346" t="e">
        <f>SUM($AR$8:$AR9)/SUM($AR$8:$AR$44)</f>
        <v>#N/A</v>
      </c>
      <c r="AV9" s="432" t="e">
        <f t="shared" ref="AV9:AV44" si="16">INDEX(AK$8:AK$44,MATCH($AP9,$AN$8:$AN$44,0),1)</f>
        <v>#N/A</v>
      </c>
      <c r="AW9" s="260" t="e">
        <f t="shared" si="6"/>
        <v>#N/A</v>
      </c>
    </row>
    <row r="10" spans="2:49" ht="19.5" customHeight="1">
      <c r="B10" s="326" t="s">
        <v>10</v>
      </c>
      <c r="C10" s="327" t="s">
        <v>83</v>
      </c>
      <c r="D10" s="328">
        <f>マージンシート!J6</f>
        <v>0</v>
      </c>
      <c r="E10" s="329">
        <f>D10*関係係数シート!$D6</f>
        <v>0</v>
      </c>
      <c r="F10" s="329">
        <f>E10*関係係数シート!$E6</f>
        <v>0</v>
      </c>
      <c r="G10" s="330">
        <f>E10*関係係数シート!$F6</f>
        <v>0</v>
      </c>
      <c r="H10" s="329">
        <v>0</v>
      </c>
      <c r="I10" s="329">
        <f>H10*関係係数シート!D6</f>
        <v>0</v>
      </c>
      <c r="J10" s="329">
        <v>0</v>
      </c>
      <c r="K10" s="329">
        <f>J10*関係係数シート!$E6</f>
        <v>0</v>
      </c>
      <c r="L10" s="330">
        <f>J10*関係係数シート!$F6</f>
        <v>0</v>
      </c>
      <c r="M10" s="329">
        <f t="shared" si="0"/>
        <v>0</v>
      </c>
      <c r="N10" s="329">
        <f t="shared" si="7"/>
        <v>0</v>
      </c>
      <c r="O10" s="244">
        <f t="shared" si="8"/>
        <v>0</v>
      </c>
      <c r="P10" s="331"/>
      <c r="Q10" s="332"/>
      <c r="R10" s="333"/>
      <c r="S10" s="329">
        <f>$R$45*関係係数シート!H6</f>
        <v>0</v>
      </c>
      <c r="T10" s="329">
        <f>S10*関係係数シート!D6</f>
        <v>0</v>
      </c>
      <c r="U10" s="329">
        <v>0</v>
      </c>
      <c r="V10" s="329">
        <f>U10*関係係数シート!E6</f>
        <v>0</v>
      </c>
      <c r="W10" s="244">
        <f>U10*関係係数シート!F6</f>
        <v>0</v>
      </c>
      <c r="X10" s="331"/>
      <c r="Y10" s="334">
        <f>ROUND(E10*関係係数シート!$I6,0)</f>
        <v>0</v>
      </c>
      <c r="Z10" s="335">
        <f>ROUND(J10*関係係数シート!$I6,0)</f>
        <v>0</v>
      </c>
      <c r="AA10" s="335">
        <f t="shared" si="9"/>
        <v>0</v>
      </c>
      <c r="AB10" s="336">
        <f>ROUND(U10*関係係数シート!$I6,0)</f>
        <v>0</v>
      </c>
      <c r="AC10" s="329">
        <f>ROUND(E10*関係係数シート!$J6,0)</f>
        <v>0</v>
      </c>
      <c r="AD10" s="330">
        <f>ROUND(J10*関係係数シート!$J6,0)</f>
        <v>0</v>
      </c>
      <c r="AE10" s="330">
        <f t="shared" si="10"/>
        <v>0</v>
      </c>
      <c r="AF10" s="244">
        <f>ROUND(U10*関係係数シート!$J6,0)</f>
        <v>0</v>
      </c>
      <c r="AG10" s="337"/>
      <c r="AH10" s="338">
        <f t="shared" si="1"/>
        <v>0</v>
      </c>
      <c r="AI10" s="339">
        <f t="shared" si="2"/>
        <v>0</v>
      </c>
      <c r="AJ10" s="340">
        <f t="shared" si="11"/>
        <v>0</v>
      </c>
      <c r="AK10" s="338">
        <f t="shared" si="12"/>
        <v>0</v>
      </c>
      <c r="AL10" s="341">
        <f t="shared" si="13"/>
        <v>0</v>
      </c>
      <c r="AM10" s="342">
        <f>AH10*関係係数シート!G6</f>
        <v>0</v>
      </c>
      <c r="AN10" s="343">
        <f t="shared" si="14"/>
        <v>1</v>
      </c>
      <c r="AO10" s="337"/>
      <c r="AP10" s="344">
        <v>3</v>
      </c>
      <c r="AQ10" s="345" t="e">
        <f t="shared" si="3"/>
        <v>#N/A</v>
      </c>
      <c r="AR10" s="419" t="e">
        <f t="shared" si="15"/>
        <v>#N/A</v>
      </c>
      <c r="AS10" s="420" t="e">
        <f t="shared" si="4"/>
        <v>#N/A</v>
      </c>
      <c r="AT10" s="260" t="e">
        <f t="shared" si="5"/>
        <v>#N/A</v>
      </c>
      <c r="AU10" s="346" t="e">
        <f>SUM($AR$8:$AR10)/SUM($AR$8:$AR$44)</f>
        <v>#N/A</v>
      </c>
      <c r="AV10" s="432" t="e">
        <f t="shared" si="16"/>
        <v>#N/A</v>
      </c>
      <c r="AW10" s="260" t="e">
        <f t="shared" si="6"/>
        <v>#N/A</v>
      </c>
    </row>
    <row r="11" spans="2:49" ht="19.5" customHeight="1">
      <c r="B11" s="326" t="s">
        <v>14</v>
      </c>
      <c r="C11" s="327" t="s">
        <v>2</v>
      </c>
      <c r="D11" s="328">
        <f>マージンシート!J7</f>
        <v>0</v>
      </c>
      <c r="E11" s="329">
        <f>D11*関係係数シート!$D7</f>
        <v>0</v>
      </c>
      <c r="F11" s="329">
        <f>E11*関係係数シート!$E7</f>
        <v>0</v>
      </c>
      <c r="G11" s="330">
        <f>E11*関係係数シート!$F7</f>
        <v>0</v>
      </c>
      <c r="H11" s="329">
        <v>0</v>
      </c>
      <c r="I11" s="329">
        <f>H11*関係係数シート!D7</f>
        <v>0</v>
      </c>
      <c r="J11" s="329">
        <v>0</v>
      </c>
      <c r="K11" s="329">
        <f>J11*関係係数シート!$E7</f>
        <v>0</v>
      </c>
      <c r="L11" s="330">
        <f>J11*関係係数シート!$F7</f>
        <v>0</v>
      </c>
      <c r="M11" s="329">
        <f t="shared" si="0"/>
        <v>0</v>
      </c>
      <c r="N11" s="329">
        <f t="shared" si="7"/>
        <v>0</v>
      </c>
      <c r="O11" s="244">
        <f t="shared" si="8"/>
        <v>0</v>
      </c>
      <c r="P11" s="331"/>
      <c r="Q11" s="332"/>
      <c r="R11" s="333"/>
      <c r="S11" s="329">
        <f>$R$45*関係係数シート!H7</f>
        <v>0</v>
      </c>
      <c r="T11" s="329">
        <f>S11*関係係数シート!D7</f>
        <v>0</v>
      </c>
      <c r="U11" s="329">
        <v>0</v>
      </c>
      <c r="V11" s="329">
        <f>U11*関係係数シート!E7</f>
        <v>0</v>
      </c>
      <c r="W11" s="244">
        <f>U11*関係係数シート!F7</f>
        <v>0</v>
      </c>
      <c r="X11" s="331"/>
      <c r="Y11" s="334">
        <f>ROUND(E11*関係係数シート!$I7,0)</f>
        <v>0</v>
      </c>
      <c r="Z11" s="335">
        <f>ROUND(J11*関係係数シート!$I7,0)</f>
        <v>0</v>
      </c>
      <c r="AA11" s="335">
        <f t="shared" si="9"/>
        <v>0</v>
      </c>
      <c r="AB11" s="336">
        <f>ROUND(U11*関係係数シート!$I7,0)</f>
        <v>0</v>
      </c>
      <c r="AC11" s="329">
        <f>ROUND(E11*関係係数シート!$J7,0)</f>
        <v>0</v>
      </c>
      <c r="AD11" s="330">
        <f>ROUND(J11*関係係数シート!$J7,0)</f>
        <v>0</v>
      </c>
      <c r="AE11" s="330">
        <f t="shared" si="10"/>
        <v>0</v>
      </c>
      <c r="AF11" s="244">
        <f>ROUND(U11*関係係数シート!$J7,0)</f>
        <v>0</v>
      </c>
      <c r="AG11" s="337"/>
      <c r="AH11" s="338">
        <f t="shared" si="1"/>
        <v>0</v>
      </c>
      <c r="AI11" s="339">
        <f t="shared" si="2"/>
        <v>0</v>
      </c>
      <c r="AJ11" s="340">
        <f t="shared" si="11"/>
        <v>0</v>
      </c>
      <c r="AK11" s="338">
        <f t="shared" si="12"/>
        <v>0</v>
      </c>
      <c r="AL11" s="341">
        <f t="shared" si="13"/>
        <v>0</v>
      </c>
      <c r="AM11" s="342">
        <f>AH11*関係係数シート!G7</f>
        <v>0</v>
      </c>
      <c r="AN11" s="343">
        <f t="shared" si="14"/>
        <v>1</v>
      </c>
      <c r="AO11" s="337"/>
      <c r="AP11" s="344">
        <v>4</v>
      </c>
      <c r="AQ11" s="345" t="e">
        <f t="shared" si="3"/>
        <v>#N/A</v>
      </c>
      <c r="AR11" s="419" t="e">
        <f t="shared" si="15"/>
        <v>#N/A</v>
      </c>
      <c r="AS11" s="420" t="e">
        <f t="shared" si="4"/>
        <v>#N/A</v>
      </c>
      <c r="AT11" s="260" t="e">
        <f t="shared" si="5"/>
        <v>#N/A</v>
      </c>
      <c r="AU11" s="346" t="e">
        <f>SUM($AR$8:$AR11)/SUM($AR$8:$AR$44)</f>
        <v>#N/A</v>
      </c>
      <c r="AV11" s="432" t="e">
        <f t="shared" si="16"/>
        <v>#N/A</v>
      </c>
      <c r="AW11" s="260" t="e">
        <f t="shared" si="6"/>
        <v>#N/A</v>
      </c>
    </row>
    <row r="12" spans="2:49" ht="19.5" customHeight="1">
      <c r="B12" s="347" t="s">
        <v>15</v>
      </c>
      <c r="C12" s="348" t="s">
        <v>3</v>
      </c>
      <c r="D12" s="349">
        <f>マージンシート!J8</f>
        <v>0</v>
      </c>
      <c r="E12" s="350">
        <f>D12*関係係数シート!$D8</f>
        <v>0</v>
      </c>
      <c r="F12" s="350">
        <f>E12*関係係数シート!$E8</f>
        <v>0</v>
      </c>
      <c r="G12" s="351">
        <f>E12*関係係数シート!$F8</f>
        <v>0</v>
      </c>
      <c r="H12" s="350">
        <v>0</v>
      </c>
      <c r="I12" s="350">
        <f>H12*関係係数シート!D8</f>
        <v>0</v>
      </c>
      <c r="J12" s="350">
        <v>0</v>
      </c>
      <c r="K12" s="350">
        <f>J12*関係係数シート!$E8</f>
        <v>0</v>
      </c>
      <c r="L12" s="351">
        <f>J12*関係係数シート!$F8</f>
        <v>0</v>
      </c>
      <c r="M12" s="350">
        <f t="shared" si="0"/>
        <v>0</v>
      </c>
      <c r="N12" s="350">
        <f t="shared" si="7"/>
        <v>0</v>
      </c>
      <c r="O12" s="352">
        <f t="shared" si="8"/>
        <v>0</v>
      </c>
      <c r="P12" s="353"/>
      <c r="Q12" s="354"/>
      <c r="R12" s="355"/>
      <c r="S12" s="350">
        <f>$R$45*関係係数シート!H8</f>
        <v>0</v>
      </c>
      <c r="T12" s="350">
        <f>S12*関係係数シート!D8</f>
        <v>0</v>
      </c>
      <c r="U12" s="350">
        <v>0</v>
      </c>
      <c r="V12" s="350">
        <f>U12*関係係数シート!E8</f>
        <v>0</v>
      </c>
      <c r="W12" s="352">
        <f>U12*関係係数シート!F8</f>
        <v>0</v>
      </c>
      <c r="X12" s="353"/>
      <c r="Y12" s="356">
        <f>ROUND(E12*関係係数シート!$I8,0)</f>
        <v>0</v>
      </c>
      <c r="Z12" s="357">
        <f>ROUND(J12*関係係数シート!$I8,0)</f>
        <v>0</v>
      </c>
      <c r="AA12" s="357">
        <f t="shared" si="9"/>
        <v>0</v>
      </c>
      <c r="AB12" s="358">
        <f>ROUND(U12*関係係数シート!$I8,0)</f>
        <v>0</v>
      </c>
      <c r="AC12" s="350">
        <f>ROUND(E12*関係係数シート!$J8,0)</f>
        <v>0</v>
      </c>
      <c r="AD12" s="351">
        <f>ROUND(J12*関係係数シート!$J8,0)</f>
        <v>0</v>
      </c>
      <c r="AE12" s="351">
        <f t="shared" si="10"/>
        <v>0</v>
      </c>
      <c r="AF12" s="352">
        <f>ROUND(U12*関係係数シート!$J8,0)</f>
        <v>0</v>
      </c>
      <c r="AG12" s="359"/>
      <c r="AH12" s="360">
        <f t="shared" si="1"/>
        <v>0</v>
      </c>
      <c r="AI12" s="361">
        <f t="shared" si="2"/>
        <v>0</v>
      </c>
      <c r="AJ12" s="362">
        <f t="shared" si="11"/>
        <v>0</v>
      </c>
      <c r="AK12" s="360">
        <f t="shared" si="12"/>
        <v>0</v>
      </c>
      <c r="AL12" s="363">
        <f t="shared" si="13"/>
        <v>0</v>
      </c>
      <c r="AM12" s="364">
        <f>AH12*関係係数シート!G8</f>
        <v>0</v>
      </c>
      <c r="AN12" s="365">
        <f t="shared" si="14"/>
        <v>1</v>
      </c>
      <c r="AO12" s="359"/>
      <c r="AP12" s="366">
        <v>5</v>
      </c>
      <c r="AQ12" s="367" t="e">
        <f t="shared" si="3"/>
        <v>#N/A</v>
      </c>
      <c r="AR12" s="421" t="e">
        <f t="shared" si="15"/>
        <v>#N/A</v>
      </c>
      <c r="AS12" s="422" t="e">
        <f t="shared" si="4"/>
        <v>#N/A</v>
      </c>
      <c r="AT12" s="268" t="e">
        <f t="shared" si="5"/>
        <v>#N/A</v>
      </c>
      <c r="AU12" s="368" t="e">
        <f>SUM($AR$8:$AR12)/SUM($AR$8:$AR$44)</f>
        <v>#N/A</v>
      </c>
      <c r="AV12" s="433" t="e">
        <f t="shared" si="16"/>
        <v>#N/A</v>
      </c>
      <c r="AW12" s="268" t="e">
        <f t="shared" si="6"/>
        <v>#N/A</v>
      </c>
    </row>
    <row r="13" spans="2:49" ht="19.5" customHeight="1">
      <c r="B13" s="369" t="s">
        <v>19</v>
      </c>
      <c r="C13" s="370" t="s">
        <v>5</v>
      </c>
      <c r="D13" s="371">
        <f>マージンシート!J9</f>
        <v>0</v>
      </c>
      <c r="E13" s="372">
        <f>D13*関係係数シート!$D9</f>
        <v>0</v>
      </c>
      <c r="F13" s="372">
        <f>E13*関係係数シート!$E9</f>
        <v>0</v>
      </c>
      <c r="G13" s="373">
        <f>E13*関係係数シート!$F9</f>
        <v>0</v>
      </c>
      <c r="H13" s="372">
        <v>0</v>
      </c>
      <c r="I13" s="372">
        <f>H13*関係係数シート!D9</f>
        <v>0</v>
      </c>
      <c r="J13" s="372">
        <v>0</v>
      </c>
      <c r="K13" s="372">
        <f>J13*関係係数シート!$E9</f>
        <v>0</v>
      </c>
      <c r="L13" s="373">
        <f>J13*関係係数シート!$F9</f>
        <v>0</v>
      </c>
      <c r="M13" s="372">
        <f t="shared" si="0"/>
        <v>0</v>
      </c>
      <c r="N13" s="372">
        <f t="shared" si="7"/>
        <v>0</v>
      </c>
      <c r="O13" s="374">
        <f t="shared" si="8"/>
        <v>0</v>
      </c>
      <c r="P13" s="375"/>
      <c r="Q13" s="376"/>
      <c r="R13" s="377"/>
      <c r="S13" s="372">
        <f>$R$45*関係係数シート!H9</f>
        <v>0</v>
      </c>
      <c r="T13" s="372">
        <f>S13*関係係数シート!D9</f>
        <v>0</v>
      </c>
      <c r="U13" s="372">
        <v>0</v>
      </c>
      <c r="V13" s="372">
        <f>U13*関係係数シート!E9</f>
        <v>0</v>
      </c>
      <c r="W13" s="374">
        <f>U13*関係係数シート!F9</f>
        <v>0</v>
      </c>
      <c r="X13" s="375"/>
      <c r="Y13" s="378">
        <f>ROUND(E13*関係係数シート!$I9,0)</f>
        <v>0</v>
      </c>
      <c r="Z13" s="379">
        <f>ROUND(J13*関係係数シート!$I9,0)</f>
        <v>0</v>
      </c>
      <c r="AA13" s="379">
        <f t="shared" si="9"/>
        <v>0</v>
      </c>
      <c r="AB13" s="380">
        <f>ROUND(U13*関係係数シート!$I9,0)</f>
        <v>0</v>
      </c>
      <c r="AC13" s="372">
        <f>ROUND(E13*関係係数シート!$J9,0)</f>
        <v>0</v>
      </c>
      <c r="AD13" s="373">
        <f>ROUND(J13*関係係数シート!$J9,0)</f>
        <v>0</v>
      </c>
      <c r="AE13" s="373">
        <f t="shared" si="10"/>
        <v>0</v>
      </c>
      <c r="AF13" s="374">
        <f>ROUND(U13*関係係数シート!$J9,0)</f>
        <v>0</v>
      </c>
      <c r="AG13" s="381"/>
      <c r="AH13" s="382">
        <f t="shared" si="1"/>
        <v>0</v>
      </c>
      <c r="AI13" s="383">
        <f t="shared" si="2"/>
        <v>0</v>
      </c>
      <c r="AJ13" s="384">
        <f t="shared" si="11"/>
        <v>0</v>
      </c>
      <c r="AK13" s="382">
        <f t="shared" si="12"/>
        <v>0</v>
      </c>
      <c r="AL13" s="385">
        <f t="shared" si="13"/>
        <v>0</v>
      </c>
      <c r="AM13" s="386">
        <f>AH13*関係係数シート!G9</f>
        <v>0</v>
      </c>
      <c r="AN13" s="387">
        <f t="shared" si="14"/>
        <v>1</v>
      </c>
      <c r="AO13" s="381"/>
      <c r="AP13" s="388">
        <v>6</v>
      </c>
      <c r="AQ13" s="389" t="e">
        <f t="shared" si="3"/>
        <v>#N/A</v>
      </c>
      <c r="AR13" s="423" t="e">
        <f t="shared" si="15"/>
        <v>#N/A</v>
      </c>
      <c r="AS13" s="424" t="e">
        <f t="shared" si="4"/>
        <v>#N/A</v>
      </c>
      <c r="AT13" s="425" t="e">
        <f t="shared" si="5"/>
        <v>#N/A</v>
      </c>
      <c r="AU13" s="390" t="e">
        <f>SUM($AR$8:$AR13)/SUM($AR$8:$AR$44)</f>
        <v>#N/A</v>
      </c>
      <c r="AV13" s="434" t="e">
        <f t="shared" si="16"/>
        <v>#N/A</v>
      </c>
      <c r="AW13" s="425" t="e">
        <f t="shared" si="6"/>
        <v>#N/A</v>
      </c>
    </row>
    <row r="14" spans="2:49" ht="19.5" customHeight="1">
      <c r="B14" s="326" t="s">
        <v>21</v>
      </c>
      <c r="C14" s="327" t="s">
        <v>6</v>
      </c>
      <c r="D14" s="328">
        <f>マージンシート!J10</f>
        <v>0</v>
      </c>
      <c r="E14" s="329">
        <f>D14*関係係数シート!$D10</f>
        <v>0</v>
      </c>
      <c r="F14" s="329">
        <f>E14*関係係数シート!$E10</f>
        <v>0</v>
      </c>
      <c r="G14" s="330">
        <f>E14*関係係数シート!$F10</f>
        <v>0</v>
      </c>
      <c r="H14" s="329">
        <v>0</v>
      </c>
      <c r="I14" s="329">
        <f>H14*関係係数シート!D10</f>
        <v>0</v>
      </c>
      <c r="J14" s="329">
        <v>0</v>
      </c>
      <c r="K14" s="329">
        <f>J14*関係係数シート!$E10</f>
        <v>0</v>
      </c>
      <c r="L14" s="330">
        <f>J14*関係係数シート!$F10</f>
        <v>0</v>
      </c>
      <c r="M14" s="329">
        <f t="shared" si="0"/>
        <v>0</v>
      </c>
      <c r="N14" s="329">
        <f t="shared" si="7"/>
        <v>0</v>
      </c>
      <c r="O14" s="244">
        <f t="shared" si="8"/>
        <v>0</v>
      </c>
      <c r="P14" s="331"/>
      <c r="Q14" s="332"/>
      <c r="R14" s="333"/>
      <c r="S14" s="329">
        <f>$R$45*関係係数シート!H10</f>
        <v>0</v>
      </c>
      <c r="T14" s="329">
        <f>S14*関係係数シート!D10</f>
        <v>0</v>
      </c>
      <c r="U14" s="329">
        <v>0</v>
      </c>
      <c r="V14" s="329">
        <f>U14*関係係数シート!E10</f>
        <v>0</v>
      </c>
      <c r="W14" s="244">
        <f>U14*関係係数シート!F10</f>
        <v>0</v>
      </c>
      <c r="X14" s="331"/>
      <c r="Y14" s="334">
        <f>ROUND(E14*関係係数シート!$I10,0)</f>
        <v>0</v>
      </c>
      <c r="Z14" s="335">
        <f>ROUND(J14*関係係数シート!$I10,0)</f>
        <v>0</v>
      </c>
      <c r="AA14" s="335">
        <f t="shared" si="9"/>
        <v>0</v>
      </c>
      <c r="AB14" s="336">
        <f>ROUND(U14*関係係数シート!$I10,0)</f>
        <v>0</v>
      </c>
      <c r="AC14" s="329">
        <f>ROUND(E14*関係係数シート!$J10,0)</f>
        <v>0</v>
      </c>
      <c r="AD14" s="330">
        <f>ROUND(J14*関係係数シート!$J10,0)</f>
        <v>0</v>
      </c>
      <c r="AE14" s="330">
        <f t="shared" si="10"/>
        <v>0</v>
      </c>
      <c r="AF14" s="244">
        <f>ROUND(U14*関係係数シート!$J10,0)</f>
        <v>0</v>
      </c>
      <c r="AG14" s="337"/>
      <c r="AH14" s="338">
        <f t="shared" si="1"/>
        <v>0</v>
      </c>
      <c r="AI14" s="339">
        <f t="shared" si="2"/>
        <v>0</v>
      </c>
      <c r="AJ14" s="340">
        <f t="shared" si="11"/>
        <v>0</v>
      </c>
      <c r="AK14" s="338">
        <f t="shared" si="12"/>
        <v>0</v>
      </c>
      <c r="AL14" s="341">
        <f t="shared" si="13"/>
        <v>0</v>
      </c>
      <c r="AM14" s="342">
        <f>AH14*関係係数シート!G10</f>
        <v>0</v>
      </c>
      <c r="AN14" s="343">
        <f t="shared" si="14"/>
        <v>1</v>
      </c>
      <c r="AO14" s="337"/>
      <c r="AP14" s="344">
        <v>7</v>
      </c>
      <c r="AQ14" s="345" t="e">
        <f t="shared" si="3"/>
        <v>#N/A</v>
      </c>
      <c r="AR14" s="419" t="e">
        <f t="shared" si="15"/>
        <v>#N/A</v>
      </c>
      <c r="AS14" s="420" t="e">
        <f t="shared" si="4"/>
        <v>#N/A</v>
      </c>
      <c r="AT14" s="260" t="e">
        <f t="shared" si="5"/>
        <v>#N/A</v>
      </c>
      <c r="AU14" s="346" t="e">
        <f>SUM($AR$8:$AR14)/SUM($AR$8:$AR$44)</f>
        <v>#N/A</v>
      </c>
      <c r="AV14" s="432" t="e">
        <f t="shared" si="16"/>
        <v>#N/A</v>
      </c>
      <c r="AW14" s="260" t="e">
        <f t="shared" si="6"/>
        <v>#N/A</v>
      </c>
    </row>
    <row r="15" spans="2:49" ht="19.5" customHeight="1">
      <c r="B15" s="326" t="s">
        <v>23</v>
      </c>
      <c r="C15" s="327" t="s">
        <v>195</v>
      </c>
      <c r="D15" s="328">
        <f>マージンシート!J11</f>
        <v>0</v>
      </c>
      <c r="E15" s="329">
        <f>D15*関係係数シート!$D11</f>
        <v>0</v>
      </c>
      <c r="F15" s="329">
        <f>E15*関係係数シート!$E11</f>
        <v>0</v>
      </c>
      <c r="G15" s="330">
        <f>E15*関係係数シート!$F11</f>
        <v>0</v>
      </c>
      <c r="H15" s="329">
        <v>0</v>
      </c>
      <c r="I15" s="329">
        <f>H15*関係係数シート!D11</f>
        <v>0</v>
      </c>
      <c r="J15" s="329">
        <v>0</v>
      </c>
      <c r="K15" s="329">
        <f>J15*関係係数シート!$E11</f>
        <v>0</v>
      </c>
      <c r="L15" s="330">
        <f>J15*関係係数シート!$F11</f>
        <v>0</v>
      </c>
      <c r="M15" s="329">
        <f t="shared" si="0"/>
        <v>0</v>
      </c>
      <c r="N15" s="329">
        <f t="shared" si="7"/>
        <v>0</v>
      </c>
      <c r="O15" s="244">
        <f t="shared" si="8"/>
        <v>0</v>
      </c>
      <c r="P15" s="331"/>
      <c r="Q15" s="332"/>
      <c r="R15" s="333"/>
      <c r="S15" s="329">
        <f>$R$45*関係係数シート!H11</f>
        <v>0</v>
      </c>
      <c r="T15" s="329">
        <f>S15*関係係数シート!D11</f>
        <v>0</v>
      </c>
      <c r="U15" s="329">
        <v>0</v>
      </c>
      <c r="V15" s="329">
        <f>U15*関係係数シート!E11</f>
        <v>0</v>
      </c>
      <c r="W15" s="244">
        <f>U15*関係係数シート!F11</f>
        <v>0</v>
      </c>
      <c r="X15" s="331"/>
      <c r="Y15" s="334">
        <f>ROUND(E15*関係係数シート!$I11,0)</f>
        <v>0</v>
      </c>
      <c r="Z15" s="335">
        <f>ROUND(J15*関係係数シート!$I11,0)</f>
        <v>0</v>
      </c>
      <c r="AA15" s="335">
        <f t="shared" si="9"/>
        <v>0</v>
      </c>
      <c r="AB15" s="336">
        <f>ROUND(U15*関係係数シート!$I11,0)</f>
        <v>0</v>
      </c>
      <c r="AC15" s="329">
        <f>ROUND(E15*関係係数シート!$J11,0)</f>
        <v>0</v>
      </c>
      <c r="AD15" s="330">
        <f>ROUND(J15*関係係数シート!$J11,0)</f>
        <v>0</v>
      </c>
      <c r="AE15" s="330">
        <f t="shared" si="10"/>
        <v>0</v>
      </c>
      <c r="AF15" s="244">
        <f>ROUND(U15*関係係数シート!$J11,0)</f>
        <v>0</v>
      </c>
      <c r="AG15" s="337"/>
      <c r="AH15" s="338">
        <f t="shared" si="1"/>
        <v>0</v>
      </c>
      <c r="AI15" s="339">
        <f t="shared" si="2"/>
        <v>0</v>
      </c>
      <c r="AJ15" s="340">
        <f t="shared" si="11"/>
        <v>0</v>
      </c>
      <c r="AK15" s="338">
        <f t="shared" si="12"/>
        <v>0</v>
      </c>
      <c r="AL15" s="341">
        <f t="shared" si="13"/>
        <v>0</v>
      </c>
      <c r="AM15" s="342">
        <f>AH15*関係係数シート!G11</f>
        <v>0</v>
      </c>
      <c r="AN15" s="343">
        <f t="shared" si="14"/>
        <v>1</v>
      </c>
      <c r="AO15" s="337"/>
      <c r="AP15" s="344">
        <v>8</v>
      </c>
      <c r="AQ15" s="345" t="e">
        <f t="shared" si="3"/>
        <v>#N/A</v>
      </c>
      <c r="AR15" s="419" t="e">
        <f t="shared" si="15"/>
        <v>#N/A</v>
      </c>
      <c r="AS15" s="420" t="e">
        <f t="shared" si="4"/>
        <v>#N/A</v>
      </c>
      <c r="AT15" s="260" t="e">
        <f t="shared" si="5"/>
        <v>#N/A</v>
      </c>
      <c r="AU15" s="346" t="e">
        <f>SUM($AR$8:$AR15)/SUM($AR$8:$AR$44)</f>
        <v>#N/A</v>
      </c>
      <c r="AV15" s="432" t="e">
        <f t="shared" si="16"/>
        <v>#N/A</v>
      </c>
      <c r="AW15" s="260" t="e">
        <f t="shared" si="6"/>
        <v>#N/A</v>
      </c>
    </row>
    <row r="16" spans="2:49" ht="19.5" customHeight="1">
      <c r="B16" s="326" t="s">
        <v>25</v>
      </c>
      <c r="C16" s="327" t="s">
        <v>7</v>
      </c>
      <c r="D16" s="328">
        <f>マージンシート!J12</f>
        <v>0</v>
      </c>
      <c r="E16" s="329">
        <f>D16*関係係数シート!$D12</f>
        <v>0</v>
      </c>
      <c r="F16" s="329">
        <f>E16*関係係数シート!$E12</f>
        <v>0</v>
      </c>
      <c r="G16" s="330">
        <f>E16*関係係数シート!$F12</f>
        <v>0</v>
      </c>
      <c r="H16" s="329">
        <v>0</v>
      </c>
      <c r="I16" s="329">
        <f>H16*関係係数シート!D12</f>
        <v>0</v>
      </c>
      <c r="J16" s="329">
        <v>0</v>
      </c>
      <c r="K16" s="329">
        <f>J16*関係係数シート!$E12</f>
        <v>0</v>
      </c>
      <c r="L16" s="330">
        <f>J16*関係係数シート!$F12</f>
        <v>0</v>
      </c>
      <c r="M16" s="329">
        <f t="shared" si="0"/>
        <v>0</v>
      </c>
      <c r="N16" s="329">
        <f t="shared" si="7"/>
        <v>0</v>
      </c>
      <c r="O16" s="244">
        <f t="shared" si="8"/>
        <v>0</v>
      </c>
      <c r="P16" s="331"/>
      <c r="Q16" s="332"/>
      <c r="R16" s="333"/>
      <c r="S16" s="329">
        <f>$R$45*関係係数シート!H12</f>
        <v>0</v>
      </c>
      <c r="T16" s="329">
        <f>S16*関係係数シート!D12</f>
        <v>0</v>
      </c>
      <c r="U16" s="329">
        <v>0</v>
      </c>
      <c r="V16" s="329">
        <f>U16*関係係数シート!E12</f>
        <v>0</v>
      </c>
      <c r="W16" s="244">
        <f>U16*関係係数シート!F12</f>
        <v>0</v>
      </c>
      <c r="X16" s="331"/>
      <c r="Y16" s="334">
        <f>ROUND(E16*関係係数シート!$I12,0)</f>
        <v>0</v>
      </c>
      <c r="Z16" s="335">
        <f>ROUND(J16*関係係数シート!$I12,0)</f>
        <v>0</v>
      </c>
      <c r="AA16" s="335">
        <f t="shared" si="9"/>
        <v>0</v>
      </c>
      <c r="AB16" s="336">
        <f>ROUND(U16*関係係数シート!$I12,0)</f>
        <v>0</v>
      </c>
      <c r="AC16" s="329">
        <f>ROUND(E16*関係係数シート!$J12,0)</f>
        <v>0</v>
      </c>
      <c r="AD16" s="330">
        <f>ROUND(J16*関係係数シート!$J12,0)</f>
        <v>0</v>
      </c>
      <c r="AE16" s="330">
        <f t="shared" si="10"/>
        <v>0</v>
      </c>
      <c r="AF16" s="244">
        <f>ROUND(U16*関係係数シート!$J12,0)</f>
        <v>0</v>
      </c>
      <c r="AG16" s="337"/>
      <c r="AH16" s="338">
        <f t="shared" si="1"/>
        <v>0</v>
      </c>
      <c r="AI16" s="339">
        <f t="shared" si="2"/>
        <v>0</v>
      </c>
      <c r="AJ16" s="340">
        <f t="shared" si="11"/>
        <v>0</v>
      </c>
      <c r="AK16" s="338">
        <f t="shared" si="12"/>
        <v>0</v>
      </c>
      <c r="AL16" s="341">
        <f t="shared" si="13"/>
        <v>0</v>
      </c>
      <c r="AM16" s="342">
        <f>AH16*関係係数シート!G12</f>
        <v>0</v>
      </c>
      <c r="AN16" s="343">
        <f t="shared" si="14"/>
        <v>1</v>
      </c>
      <c r="AO16" s="337"/>
      <c r="AP16" s="344">
        <v>9</v>
      </c>
      <c r="AQ16" s="345" t="e">
        <f t="shared" si="3"/>
        <v>#N/A</v>
      </c>
      <c r="AR16" s="419" t="e">
        <f t="shared" si="15"/>
        <v>#N/A</v>
      </c>
      <c r="AS16" s="420" t="e">
        <f t="shared" si="4"/>
        <v>#N/A</v>
      </c>
      <c r="AT16" s="260" t="e">
        <f t="shared" si="5"/>
        <v>#N/A</v>
      </c>
      <c r="AU16" s="346" t="e">
        <f>SUM($AR$8:$AR16)/SUM($AR$8:$AR$44)</f>
        <v>#N/A</v>
      </c>
      <c r="AV16" s="432" t="e">
        <f t="shared" si="16"/>
        <v>#N/A</v>
      </c>
      <c r="AW16" s="260" t="e">
        <f t="shared" si="6"/>
        <v>#N/A</v>
      </c>
    </row>
    <row r="17" spans="2:49" ht="19.5" customHeight="1">
      <c r="B17" s="347" t="s">
        <v>27</v>
      </c>
      <c r="C17" s="348" t="s">
        <v>8</v>
      </c>
      <c r="D17" s="349">
        <f>マージンシート!J13</f>
        <v>0</v>
      </c>
      <c r="E17" s="350">
        <f>D17*関係係数シート!$D13</f>
        <v>0</v>
      </c>
      <c r="F17" s="350">
        <f>E17*関係係数シート!$E13</f>
        <v>0</v>
      </c>
      <c r="G17" s="351">
        <f>E17*関係係数シート!$F13</f>
        <v>0</v>
      </c>
      <c r="H17" s="350">
        <v>0</v>
      </c>
      <c r="I17" s="350">
        <f>H17*関係係数シート!D13</f>
        <v>0</v>
      </c>
      <c r="J17" s="350">
        <v>0</v>
      </c>
      <c r="K17" s="350">
        <f>J17*関係係数シート!$E13</f>
        <v>0</v>
      </c>
      <c r="L17" s="351">
        <f>J17*関係係数シート!$F13</f>
        <v>0</v>
      </c>
      <c r="M17" s="350">
        <f t="shared" si="0"/>
        <v>0</v>
      </c>
      <c r="N17" s="350">
        <f t="shared" si="7"/>
        <v>0</v>
      </c>
      <c r="O17" s="352">
        <f t="shared" si="8"/>
        <v>0</v>
      </c>
      <c r="P17" s="353"/>
      <c r="Q17" s="354"/>
      <c r="R17" s="355"/>
      <c r="S17" s="350">
        <f>$R$45*関係係数シート!H13</f>
        <v>0</v>
      </c>
      <c r="T17" s="350">
        <f>S17*関係係数シート!D13</f>
        <v>0</v>
      </c>
      <c r="U17" s="350">
        <v>0</v>
      </c>
      <c r="V17" s="350">
        <f>U17*関係係数シート!E13</f>
        <v>0</v>
      </c>
      <c r="W17" s="352">
        <f>U17*関係係数シート!F13</f>
        <v>0</v>
      </c>
      <c r="X17" s="353"/>
      <c r="Y17" s="356">
        <f>ROUND(E17*関係係数シート!$I13,0)</f>
        <v>0</v>
      </c>
      <c r="Z17" s="357">
        <f>ROUND(J17*関係係数シート!$I13,0)</f>
        <v>0</v>
      </c>
      <c r="AA17" s="357">
        <f t="shared" si="9"/>
        <v>0</v>
      </c>
      <c r="AB17" s="358">
        <f>ROUND(U17*関係係数シート!$I13,0)</f>
        <v>0</v>
      </c>
      <c r="AC17" s="350">
        <f>ROUND(E17*関係係数シート!$J13,0)</f>
        <v>0</v>
      </c>
      <c r="AD17" s="351">
        <f>ROUND(J17*関係係数シート!$J13,0)</f>
        <v>0</v>
      </c>
      <c r="AE17" s="351">
        <f t="shared" si="10"/>
        <v>0</v>
      </c>
      <c r="AF17" s="352">
        <f>ROUND(U17*関係係数シート!$J13,0)</f>
        <v>0</v>
      </c>
      <c r="AG17" s="359"/>
      <c r="AH17" s="360">
        <f t="shared" si="1"/>
        <v>0</v>
      </c>
      <c r="AI17" s="361">
        <f t="shared" si="2"/>
        <v>0</v>
      </c>
      <c r="AJ17" s="362">
        <f t="shared" si="11"/>
        <v>0</v>
      </c>
      <c r="AK17" s="360">
        <f t="shared" si="12"/>
        <v>0</v>
      </c>
      <c r="AL17" s="363">
        <f t="shared" si="13"/>
        <v>0</v>
      </c>
      <c r="AM17" s="364">
        <f>AH17*関係係数シート!G13</f>
        <v>0</v>
      </c>
      <c r="AN17" s="365">
        <f t="shared" si="14"/>
        <v>1</v>
      </c>
      <c r="AO17" s="359"/>
      <c r="AP17" s="366">
        <v>10</v>
      </c>
      <c r="AQ17" s="367" t="e">
        <f t="shared" si="3"/>
        <v>#N/A</v>
      </c>
      <c r="AR17" s="421" t="e">
        <f t="shared" si="15"/>
        <v>#N/A</v>
      </c>
      <c r="AS17" s="422" t="e">
        <f t="shared" si="4"/>
        <v>#N/A</v>
      </c>
      <c r="AT17" s="268" t="e">
        <f t="shared" si="5"/>
        <v>#N/A</v>
      </c>
      <c r="AU17" s="368" t="e">
        <f>SUM($AR$8:$AR17)/SUM($AR$8:$AR$44)</f>
        <v>#N/A</v>
      </c>
      <c r="AV17" s="433" t="e">
        <f t="shared" si="16"/>
        <v>#N/A</v>
      </c>
      <c r="AW17" s="268" t="e">
        <f t="shared" si="6"/>
        <v>#N/A</v>
      </c>
    </row>
    <row r="18" spans="2:49" ht="19.5" customHeight="1">
      <c r="B18" s="369" t="s">
        <v>29</v>
      </c>
      <c r="C18" s="370" t="s">
        <v>9</v>
      </c>
      <c r="D18" s="371">
        <f>マージンシート!J14</f>
        <v>0</v>
      </c>
      <c r="E18" s="372">
        <f>D18*関係係数シート!$D14</f>
        <v>0</v>
      </c>
      <c r="F18" s="372">
        <f>E18*関係係数シート!$E14</f>
        <v>0</v>
      </c>
      <c r="G18" s="373">
        <f>E18*関係係数シート!$F14</f>
        <v>0</v>
      </c>
      <c r="H18" s="372">
        <v>0</v>
      </c>
      <c r="I18" s="372">
        <f>H18*関係係数シート!D14</f>
        <v>0</v>
      </c>
      <c r="J18" s="372">
        <v>0</v>
      </c>
      <c r="K18" s="372">
        <f>J18*関係係数シート!$E14</f>
        <v>0</v>
      </c>
      <c r="L18" s="373">
        <f>J18*関係係数シート!$F14</f>
        <v>0</v>
      </c>
      <c r="M18" s="372">
        <f t="shared" si="0"/>
        <v>0</v>
      </c>
      <c r="N18" s="372">
        <f t="shared" si="7"/>
        <v>0</v>
      </c>
      <c r="O18" s="374">
        <f t="shared" si="8"/>
        <v>0</v>
      </c>
      <c r="P18" s="375"/>
      <c r="Q18" s="376"/>
      <c r="R18" s="377"/>
      <c r="S18" s="372">
        <f>$R$45*関係係数シート!H14</f>
        <v>0</v>
      </c>
      <c r="T18" s="372">
        <f>S18*関係係数シート!D14</f>
        <v>0</v>
      </c>
      <c r="U18" s="372">
        <v>0</v>
      </c>
      <c r="V18" s="372">
        <f>U18*関係係数シート!E14</f>
        <v>0</v>
      </c>
      <c r="W18" s="374">
        <f>U18*関係係数シート!F14</f>
        <v>0</v>
      </c>
      <c r="X18" s="375"/>
      <c r="Y18" s="378">
        <f>ROUND(E18*関係係数シート!$I14,0)</f>
        <v>0</v>
      </c>
      <c r="Z18" s="379">
        <f>ROUND(J18*関係係数シート!$I14,0)</f>
        <v>0</v>
      </c>
      <c r="AA18" s="379">
        <f t="shared" si="9"/>
        <v>0</v>
      </c>
      <c r="AB18" s="380">
        <f>ROUND(U18*関係係数シート!$I14,0)</f>
        <v>0</v>
      </c>
      <c r="AC18" s="372">
        <f>ROUND(E18*関係係数シート!$J14,0)</f>
        <v>0</v>
      </c>
      <c r="AD18" s="373">
        <f>ROUND(J18*関係係数シート!$J14,0)</f>
        <v>0</v>
      </c>
      <c r="AE18" s="373">
        <f t="shared" si="10"/>
        <v>0</v>
      </c>
      <c r="AF18" s="374">
        <f>ROUND(U18*関係係数シート!$J14,0)</f>
        <v>0</v>
      </c>
      <c r="AG18" s="381"/>
      <c r="AH18" s="382">
        <f t="shared" si="1"/>
        <v>0</v>
      </c>
      <c r="AI18" s="383">
        <f t="shared" si="2"/>
        <v>0</v>
      </c>
      <c r="AJ18" s="384">
        <f t="shared" si="11"/>
        <v>0</v>
      </c>
      <c r="AK18" s="382">
        <f t="shared" si="12"/>
        <v>0</v>
      </c>
      <c r="AL18" s="385">
        <f t="shared" si="13"/>
        <v>0</v>
      </c>
      <c r="AM18" s="386">
        <f>AH18*関係係数シート!G14</f>
        <v>0</v>
      </c>
      <c r="AN18" s="387">
        <f t="shared" si="14"/>
        <v>1</v>
      </c>
      <c r="AO18" s="381"/>
      <c r="AP18" s="388">
        <v>11</v>
      </c>
      <c r="AQ18" s="389" t="e">
        <f t="shared" si="3"/>
        <v>#N/A</v>
      </c>
      <c r="AR18" s="423" t="e">
        <f t="shared" si="15"/>
        <v>#N/A</v>
      </c>
      <c r="AS18" s="424" t="e">
        <f t="shared" si="4"/>
        <v>#N/A</v>
      </c>
      <c r="AT18" s="425" t="e">
        <f t="shared" si="5"/>
        <v>#N/A</v>
      </c>
      <c r="AU18" s="390" t="e">
        <f>SUM($AR$8:$AR18)/SUM($AR$8:$AR$44)</f>
        <v>#N/A</v>
      </c>
      <c r="AV18" s="434" t="e">
        <f t="shared" si="16"/>
        <v>#N/A</v>
      </c>
      <c r="AW18" s="425" t="e">
        <f t="shared" si="6"/>
        <v>#N/A</v>
      </c>
    </row>
    <row r="19" spans="2:49" ht="19.5" customHeight="1">
      <c r="B19" s="326" t="s">
        <v>30</v>
      </c>
      <c r="C19" s="327" t="s">
        <v>11</v>
      </c>
      <c r="D19" s="328">
        <f>マージンシート!J15</f>
        <v>0</v>
      </c>
      <c r="E19" s="329">
        <f>D19*関係係数シート!$D15</f>
        <v>0</v>
      </c>
      <c r="F19" s="329">
        <f>E19*関係係数シート!$E15</f>
        <v>0</v>
      </c>
      <c r="G19" s="330">
        <f>E19*関係係数シート!$F15</f>
        <v>0</v>
      </c>
      <c r="H19" s="329">
        <v>0</v>
      </c>
      <c r="I19" s="329">
        <f>H19*関係係数シート!D15</f>
        <v>0</v>
      </c>
      <c r="J19" s="329">
        <v>0</v>
      </c>
      <c r="K19" s="329">
        <f>J19*関係係数シート!$E15</f>
        <v>0</v>
      </c>
      <c r="L19" s="330">
        <f>J19*関係係数シート!$F15</f>
        <v>0</v>
      </c>
      <c r="M19" s="329">
        <f t="shared" si="0"/>
        <v>0</v>
      </c>
      <c r="N19" s="329">
        <f t="shared" si="7"/>
        <v>0</v>
      </c>
      <c r="O19" s="244">
        <f t="shared" si="8"/>
        <v>0</v>
      </c>
      <c r="P19" s="331"/>
      <c r="Q19" s="332"/>
      <c r="R19" s="333"/>
      <c r="S19" s="329">
        <f>$R$45*関係係数シート!H15</f>
        <v>0</v>
      </c>
      <c r="T19" s="329">
        <f>S19*関係係数シート!D15</f>
        <v>0</v>
      </c>
      <c r="U19" s="329">
        <v>0</v>
      </c>
      <c r="V19" s="329">
        <f>U19*関係係数シート!E15</f>
        <v>0</v>
      </c>
      <c r="W19" s="244">
        <f>U19*関係係数シート!F15</f>
        <v>0</v>
      </c>
      <c r="X19" s="331"/>
      <c r="Y19" s="334">
        <f>ROUND(E19*関係係数シート!$I15,0)</f>
        <v>0</v>
      </c>
      <c r="Z19" s="335">
        <f>ROUND(J19*関係係数シート!$I15,0)</f>
        <v>0</v>
      </c>
      <c r="AA19" s="335">
        <f t="shared" si="9"/>
        <v>0</v>
      </c>
      <c r="AB19" s="336">
        <f>ROUND(U19*関係係数シート!$I15,0)</f>
        <v>0</v>
      </c>
      <c r="AC19" s="329">
        <f>ROUND(E19*関係係数シート!$J15,0)</f>
        <v>0</v>
      </c>
      <c r="AD19" s="330">
        <f>ROUND(J19*関係係数シート!$J15,0)</f>
        <v>0</v>
      </c>
      <c r="AE19" s="330">
        <f t="shared" si="10"/>
        <v>0</v>
      </c>
      <c r="AF19" s="244">
        <f>ROUND(U19*関係係数シート!$J15,0)</f>
        <v>0</v>
      </c>
      <c r="AG19" s="337"/>
      <c r="AH19" s="338">
        <f t="shared" si="1"/>
        <v>0</v>
      </c>
      <c r="AI19" s="339">
        <f t="shared" si="2"/>
        <v>0</v>
      </c>
      <c r="AJ19" s="340">
        <f t="shared" si="11"/>
        <v>0</v>
      </c>
      <c r="AK19" s="338">
        <f t="shared" si="12"/>
        <v>0</v>
      </c>
      <c r="AL19" s="341">
        <f t="shared" si="13"/>
        <v>0</v>
      </c>
      <c r="AM19" s="342">
        <f>AH19*関係係数シート!G15</f>
        <v>0</v>
      </c>
      <c r="AN19" s="343">
        <f t="shared" si="14"/>
        <v>1</v>
      </c>
      <c r="AO19" s="337"/>
      <c r="AP19" s="344">
        <v>12</v>
      </c>
      <c r="AQ19" s="345" t="e">
        <f t="shared" si="3"/>
        <v>#N/A</v>
      </c>
      <c r="AR19" s="419" t="e">
        <f t="shared" si="15"/>
        <v>#N/A</v>
      </c>
      <c r="AS19" s="420" t="e">
        <f t="shared" si="4"/>
        <v>#N/A</v>
      </c>
      <c r="AT19" s="260" t="e">
        <f t="shared" si="5"/>
        <v>#N/A</v>
      </c>
      <c r="AU19" s="346" t="e">
        <f>SUM($AR$8:$AR19)/SUM($AR$8:$AR$44)</f>
        <v>#N/A</v>
      </c>
      <c r="AV19" s="432" t="e">
        <f t="shared" si="16"/>
        <v>#N/A</v>
      </c>
      <c r="AW19" s="260" t="e">
        <f t="shared" si="6"/>
        <v>#N/A</v>
      </c>
    </row>
    <row r="20" spans="2:49" ht="19.5" customHeight="1">
      <c r="B20" s="326" t="s">
        <v>31</v>
      </c>
      <c r="C20" s="327" t="s">
        <v>196</v>
      </c>
      <c r="D20" s="328">
        <f>マージンシート!J16</f>
        <v>0</v>
      </c>
      <c r="E20" s="329">
        <f>D20*関係係数シート!$D16</f>
        <v>0</v>
      </c>
      <c r="F20" s="329">
        <f>E20*関係係数シート!$E16</f>
        <v>0</v>
      </c>
      <c r="G20" s="330">
        <f>E20*関係係数シート!$F16</f>
        <v>0</v>
      </c>
      <c r="H20" s="329">
        <v>0</v>
      </c>
      <c r="I20" s="329">
        <f>H20*関係係数シート!D16</f>
        <v>0</v>
      </c>
      <c r="J20" s="329">
        <v>0</v>
      </c>
      <c r="K20" s="329">
        <f>J20*関係係数シート!$E16</f>
        <v>0</v>
      </c>
      <c r="L20" s="330">
        <f>J20*関係係数シート!$F16</f>
        <v>0</v>
      </c>
      <c r="M20" s="329">
        <f t="shared" si="0"/>
        <v>0</v>
      </c>
      <c r="N20" s="329">
        <f t="shared" si="7"/>
        <v>0</v>
      </c>
      <c r="O20" s="244">
        <f t="shared" si="8"/>
        <v>0</v>
      </c>
      <c r="P20" s="331"/>
      <c r="Q20" s="332"/>
      <c r="R20" s="333"/>
      <c r="S20" s="329">
        <f>$R$45*関係係数シート!H16</f>
        <v>0</v>
      </c>
      <c r="T20" s="329">
        <f>S20*関係係数シート!D16</f>
        <v>0</v>
      </c>
      <c r="U20" s="329">
        <v>0</v>
      </c>
      <c r="V20" s="329">
        <f>U20*関係係数シート!E16</f>
        <v>0</v>
      </c>
      <c r="W20" s="244">
        <f>U20*関係係数シート!F16</f>
        <v>0</v>
      </c>
      <c r="X20" s="331"/>
      <c r="Y20" s="334">
        <f>ROUND(E20*関係係数シート!$I16,0)</f>
        <v>0</v>
      </c>
      <c r="Z20" s="335">
        <f>ROUND(J20*関係係数シート!$I16,0)</f>
        <v>0</v>
      </c>
      <c r="AA20" s="335">
        <f t="shared" si="9"/>
        <v>0</v>
      </c>
      <c r="AB20" s="336">
        <f>ROUND(U20*関係係数シート!$I16,0)</f>
        <v>0</v>
      </c>
      <c r="AC20" s="329">
        <f>ROUND(E20*関係係数シート!$J16,0)</f>
        <v>0</v>
      </c>
      <c r="AD20" s="330">
        <f>ROUND(J20*関係係数シート!$J16,0)</f>
        <v>0</v>
      </c>
      <c r="AE20" s="330">
        <f t="shared" si="10"/>
        <v>0</v>
      </c>
      <c r="AF20" s="244">
        <f>ROUND(U20*関係係数シート!$J16,0)</f>
        <v>0</v>
      </c>
      <c r="AG20" s="337"/>
      <c r="AH20" s="338">
        <f t="shared" si="1"/>
        <v>0</v>
      </c>
      <c r="AI20" s="339">
        <f t="shared" si="2"/>
        <v>0</v>
      </c>
      <c r="AJ20" s="340">
        <f t="shared" si="11"/>
        <v>0</v>
      </c>
      <c r="AK20" s="338">
        <f t="shared" si="12"/>
        <v>0</v>
      </c>
      <c r="AL20" s="341">
        <f t="shared" si="13"/>
        <v>0</v>
      </c>
      <c r="AM20" s="342">
        <f>AH20*関係係数シート!G16</f>
        <v>0</v>
      </c>
      <c r="AN20" s="343">
        <f t="shared" si="14"/>
        <v>1</v>
      </c>
      <c r="AO20" s="337"/>
      <c r="AP20" s="344">
        <v>13</v>
      </c>
      <c r="AQ20" s="345" t="e">
        <f t="shared" si="3"/>
        <v>#N/A</v>
      </c>
      <c r="AR20" s="419" t="e">
        <f t="shared" si="15"/>
        <v>#N/A</v>
      </c>
      <c r="AS20" s="420" t="e">
        <f t="shared" si="4"/>
        <v>#N/A</v>
      </c>
      <c r="AT20" s="260" t="e">
        <f t="shared" si="5"/>
        <v>#N/A</v>
      </c>
      <c r="AU20" s="346" t="e">
        <f>SUM($AR$8:$AR20)/SUM($AR$8:$AR$44)</f>
        <v>#N/A</v>
      </c>
      <c r="AV20" s="432" t="e">
        <f t="shared" si="16"/>
        <v>#N/A</v>
      </c>
      <c r="AW20" s="260" t="e">
        <f t="shared" si="6"/>
        <v>#N/A</v>
      </c>
    </row>
    <row r="21" spans="2:49" ht="19.5" customHeight="1">
      <c r="B21" s="326" t="s">
        <v>33</v>
      </c>
      <c r="C21" s="327" t="s">
        <v>197</v>
      </c>
      <c r="D21" s="328">
        <f>マージンシート!J17</f>
        <v>0</v>
      </c>
      <c r="E21" s="329">
        <f>D21*関係係数シート!$D17</f>
        <v>0</v>
      </c>
      <c r="F21" s="329">
        <f>E21*関係係数シート!$E17</f>
        <v>0</v>
      </c>
      <c r="G21" s="330">
        <f>E21*関係係数シート!$F17</f>
        <v>0</v>
      </c>
      <c r="H21" s="329">
        <v>0</v>
      </c>
      <c r="I21" s="329">
        <f>H21*関係係数シート!D17</f>
        <v>0</v>
      </c>
      <c r="J21" s="329">
        <v>0</v>
      </c>
      <c r="K21" s="329">
        <f>J21*関係係数シート!$E17</f>
        <v>0</v>
      </c>
      <c r="L21" s="330">
        <f>J21*関係係数シート!$F17</f>
        <v>0</v>
      </c>
      <c r="M21" s="329">
        <f t="shared" si="0"/>
        <v>0</v>
      </c>
      <c r="N21" s="329">
        <f t="shared" si="7"/>
        <v>0</v>
      </c>
      <c r="O21" s="244">
        <f t="shared" si="8"/>
        <v>0</v>
      </c>
      <c r="P21" s="331"/>
      <c r="Q21" s="332"/>
      <c r="R21" s="333"/>
      <c r="S21" s="329">
        <f>$R$45*関係係数シート!H17</f>
        <v>0</v>
      </c>
      <c r="T21" s="329">
        <f>S21*関係係数シート!D17</f>
        <v>0</v>
      </c>
      <c r="U21" s="329">
        <v>0</v>
      </c>
      <c r="V21" s="329">
        <f>U21*関係係数シート!E17</f>
        <v>0</v>
      </c>
      <c r="W21" s="244">
        <f>U21*関係係数シート!F17</f>
        <v>0</v>
      </c>
      <c r="X21" s="331"/>
      <c r="Y21" s="334">
        <f>ROUND(E21*関係係数シート!$I17,0)</f>
        <v>0</v>
      </c>
      <c r="Z21" s="335">
        <f>ROUND(J21*関係係数シート!$I17,0)</f>
        <v>0</v>
      </c>
      <c r="AA21" s="335">
        <f t="shared" si="9"/>
        <v>0</v>
      </c>
      <c r="AB21" s="336">
        <f>ROUND(U21*関係係数シート!$I17,0)</f>
        <v>0</v>
      </c>
      <c r="AC21" s="329">
        <f>ROUND(E21*関係係数シート!$J17,0)</f>
        <v>0</v>
      </c>
      <c r="AD21" s="330">
        <f>ROUND(J21*関係係数シート!$J17,0)</f>
        <v>0</v>
      </c>
      <c r="AE21" s="330">
        <f t="shared" si="10"/>
        <v>0</v>
      </c>
      <c r="AF21" s="244">
        <f>ROUND(U21*関係係数シート!$J17,0)</f>
        <v>0</v>
      </c>
      <c r="AG21" s="337"/>
      <c r="AH21" s="338">
        <f t="shared" si="1"/>
        <v>0</v>
      </c>
      <c r="AI21" s="339">
        <f t="shared" si="2"/>
        <v>0</v>
      </c>
      <c r="AJ21" s="340">
        <f t="shared" si="11"/>
        <v>0</v>
      </c>
      <c r="AK21" s="338">
        <f t="shared" si="12"/>
        <v>0</v>
      </c>
      <c r="AL21" s="341">
        <f t="shared" si="13"/>
        <v>0</v>
      </c>
      <c r="AM21" s="342">
        <f>AH21*関係係数シート!G17</f>
        <v>0</v>
      </c>
      <c r="AN21" s="343">
        <f t="shared" si="14"/>
        <v>1</v>
      </c>
      <c r="AO21" s="337"/>
      <c r="AP21" s="344">
        <v>14</v>
      </c>
      <c r="AQ21" s="345" t="e">
        <f t="shared" si="3"/>
        <v>#N/A</v>
      </c>
      <c r="AR21" s="419" t="e">
        <f t="shared" si="15"/>
        <v>#N/A</v>
      </c>
      <c r="AS21" s="420" t="e">
        <f t="shared" si="4"/>
        <v>#N/A</v>
      </c>
      <c r="AT21" s="260" t="e">
        <f t="shared" si="5"/>
        <v>#N/A</v>
      </c>
      <c r="AU21" s="346" t="e">
        <f>SUM($AR$8:$AR21)/SUM($AR$8:$AR$44)</f>
        <v>#N/A</v>
      </c>
      <c r="AV21" s="432" t="e">
        <f t="shared" si="16"/>
        <v>#N/A</v>
      </c>
      <c r="AW21" s="260" t="e">
        <f t="shared" si="6"/>
        <v>#N/A</v>
      </c>
    </row>
    <row r="22" spans="2:49" ht="19.5" customHeight="1">
      <c r="B22" s="347" t="s">
        <v>35</v>
      </c>
      <c r="C22" s="348" t="s">
        <v>198</v>
      </c>
      <c r="D22" s="349">
        <f>マージンシート!J18</f>
        <v>0</v>
      </c>
      <c r="E22" s="350">
        <f>D22*関係係数シート!$D18</f>
        <v>0</v>
      </c>
      <c r="F22" s="350">
        <f>E22*関係係数シート!$E18</f>
        <v>0</v>
      </c>
      <c r="G22" s="351">
        <f>E22*関係係数シート!$F18</f>
        <v>0</v>
      </c>
      <c r="H22" s="350">
        <v>0</v>
      </c>
      <c r="I22" s="350">
        <f>H22*関係係数シート!D18</f>
        <v>0</v>
      </c>
      <c r="J22" s="350">
        <v>0</v>
      </c>
      <c r="K22" s="350">
        <f>J22*関係係数シート!$E18</f>
        <v>0</v>
      </c>
      <c r="L22" s="351">
        <f>J22*関係係数シート!$F18</f>
        <v>0</v>
      </c>
      <c r="M22" s="350">
        <f t="shared" si="0"/>
        <v>0</v>
      </c>
      <c r="N22" s="350">
        <f t="shared" si="7"/>
        <v>0</v>
      </c>
      <c r="O22" s="352">
        <f t="shared" si="8"/>
        <v>0</v>
      </c>
      <c r="P22" s="353"/>
      <c r="Q22" s="354"/>
      <c r="R22" s="355"/>
      <c r="S22" s="350">
        <f>$R$45*関係係数シート!H18</f>
        <v>0</v>
      </c>
      <c r="T22" s="350">
        <f>S22*関係係数シート!D18</f>
        <v>0</v>
      </c>
      <c r="U22" s="350">
        <v>0</v>
      </c>
      <c r="V22" s="350">
        <f>U22*関係係数シート!E18</f>
        <v>0</v>
      </c>
      <c r="W22" s="352">
        <f>U22*関係係数シート!F18</f>
        <v>0</v>
      </c>
      <c r="X22" s="353"/>
      <c r="Y22" s="356">
        <f>ROUND(E22*関係係数シート!$I18,0)</f>
        <v>0</v>
      </c>
      <c r="Z22" s="357">
        <f>ROUND(J22*関係係数シート!$I18,0)</f>
        <v>0</v>
      </c>
      <c r="AA22" s="357">
        <f t="shared" si="9"/>
        <v>0</v>
      </c>
      <c r="AB22" s="358">
        <f>ROUND(U22*関係係数シート!$I18,0)</f>
        <v>0</v>
      </c>
      <c r="AC22" s="350">
        <f>ROUND(E22*関係係数シート!$J18,0)</f>
        <v>0</v>
      </c>
      <c r="AD22" s="351">
        <f>ROUND(J22*関係係数シート!$J18,0)</f>
        <v>0</v>
      </c>
      <c r="AE22" s="351">
        <f t="shared" si="10"/>
        <v>0</v>
      </c>
      <c r="AF22" s="352">
        <f>ROUND(U22*関係係数シート!$J18,0)</f>
        <v>0</v>
      </c>
      <c r="AG22" s="359"/>
      <c r="AH22" s="360">
        <f t="shared" si="1"/>
        <v>0</v>
      </c>
      <c r="AI22" s="361">
        <f t="shared" si="2"/>
        <v>0</v>
      </c>
      <c r="AJ22" s="362">
        <f t="shared" si="11"/>
        <v>0</v>
      </c>
      <c r="AK22" s="360">
        <f t="shared" si="12"/>
        <v>0</v>
      </c>
      <c r="AL22" s="363">
        <f t="shared" si="13"/>
        <v>0</v>
      </c>
      <c r="AM22" s="364">
        <f>AH22*関係係数シート!G18</f>
        <v>0</v>
      </c>
      <c r="AN22" s="365">
        <f t="shared" si="14"/>
        <v>1</v>
      </c>
      <c r="AO22" s="359"/>
      <c r="AP22" s="366">
        <v>15</v>
      </c>
      <c r="AQ22" s="367" t="e">
        <f t="shared" si="3"/>
        <v>#N/A</v>
      </c>
      <c r="AR22" s="421" t="e">
        <f t="shared" si="15"/>
        <v>#N/A</v>
      </c>
      <c r="AS22" s="422" t="e">
        <f t="shared" si="4"/>
        <v>#N/A</v>
      </c>
      <c r="AT22" s="268" t="e">
        <f t="shared" si="5"/>
        <v>#N/A</v>
      </c>
      <c r="AU22" s="368" t="e">
        <f>SUM($AR$8:$AR22)/SUM($AR$8:$AR$44)</f>
        <v>#N/A</v>
      </c>
      <c r="AV22" s="433" t="e">
        <f t="shared" si="16"/>
        <v>#N/A</v>
      </c>
      <c r="AW22" s="268" t="e">
        <f t="shared" si="6"/>
        <v>#N/A</v>
      </c>
    </row>
    <row r="23" spans="2:49" ht="19.5" customHeight="1">
      <c r="B23" s="369" t="s">
        <v>37</v>
      </c>
      <c r="C23" s="370" t="s">
        <v>84</v>
      </c>
      <c r="D23" s="371">
        <f>マージンシート!J19</f>
        <v>0</v>
      </c>
      <c r="E23" s="372">
        <f>D23*関係係数シート!$D19</f>
        <v>0</v>
      </c>
      <c r="F23" s="372">
        <f>E23*関係係数シート!$E19</f>
        <v>0</v>
      </c>
      <c r="G23" s="373">
        <f>E23*関係係数シート!$F19</f>
        <v>0</v>
      </c>
      <c r="H23" s="372">
        <v>0</v>
      </c>
      <c r="I23" s="372">
        <f>H23*関係係数シート!D19</f>
        <v>0</v>
      </c>
      <c r="J23" s="372">
        <v>0</v>
      </c>
      <c r="K23" s="372">
        <f>J23*関係係数シート!$E19</f>
        <v>0</v>
      </c>
      <c r="L23" s="373">
        <f>J23*関係係数シート!$F19</f>
        <v>0</v>
      </c>
      <c r="M23" s="372">
        <f t="shared" si="0"/>
        <v>0</v>
      </c>
      <c r="N23" s="372">
        <f t="shared" si="7"/>
        <v>0</v>
      </c>
      <c r="O23" s="374">
        <f t="shared" si="8"/>
        <v>0</v>
      </c>
      <c r="P23" s="375"/>
      <c r="Q23" s="376"/>
      <c r="R23" s="377"/>
      <c r="S23" s="372">
        <f>$R$45*関係係数シート!H19</f>
        <v>0</v>
      </c>
      <c r="T23" s="372">
        <f>S23*関係係数シート!D19</f>
        <v>0</v>
      </c>
      <c r="U23" s="372">
        <v>0</v>
      </c>
      <c r="V23" s="372">
        <f>U23*関係係数シート!E19</f>
        <v>0</v>
      </c>
      <c r="W23" s="374">
        <f>U23*関係係数シート!F19</f>
        <v>0</v>
      </c>
      <c r="X23" s="375"/>
      <c r="Y23" s="378">
        <f>ROUND(E23*関係係数シート!$I19,0)</f>
        <v>0</v>
      </c>
      <c r="Z23" s="379">
        <f>ROUND(J23*関係係数シート!$I19,0)</f>
        <v>0</v>
      </c>
      <c r="AA23" s="379">
        <f t="shared" si="9"/>
        <v>0</v>
      </c>
      <c r="AB23" s="380">
        <f>ROUND(U23*関係係数シート!$I19,0)</f>
        <v>0</v>
      </c>
      <c r="AC23" s="372">
        <f>ROUND(E23*関係係数シート!$J19,0)</f>
        <v>0</v>
      </c>
      <c r="AD23" s="373">
        <f>ROUND(J23*関係係数シート!$J19,0)</f>
        <v>0</v>
      </c>
      <c r="AE23" s="373">
        <f t="shared" si="10"/>
        <v>0</v>
      </c>
      <c r="AF23" s="374">
        <f>ROUND(U23*関係係数シート!$J19,0)</f>
        <v>0</v>
      </c>
      <c r="AG23" s="381"/>
      <c r="AH23" s="382">
        <f t="shared" si="1"/>
        <v>0</v>
      </c>
      <c r="AI23" s="383">
        <f t="shared" si="2"/>
        <v>0</v>
      </c>
      <c r="AJ23" s="384">
        <f t="shared" si="11"/>
        <v>0</v>
      </c>
      <c r="AK23" s="382">
        <f t="shared" si="12"/>
        <v>0</v>
      </c>
      <c r="AL23" s="385">
        <f t="shared" si="13"/>
        <v>0</v>
      </c>
      <c r="AM23" s="386">
        <f>AH23*関係係数シート!G19</f>
        <v>0</v>
      </c>
      <c r="AN23" s="387">
        <f t="shared" si="14"/>
        <v>1</v>
      </c>
      <c r="AO23" s="381"/>
      <c r="AP23" s="388">
        <v>16</v>
      </c>
      <c r="AQ23" s="389" t="e">
        <f t="shared" si="3"/>
        <v>#N/A</v>
      </c>
      <c r="AR23" s="423" t="e">
        <f t="shared" si="15"/>
        <v>#N/A</v>
      </c>
      <c r="AS23" s="424" t="e">
        <f t="shared" si="4"/>
        <v>#N/A</v>
      </c>
      <c r="AT23" s="425" t="e">
        <f t="shared" si="5"/>
        <v>#N/A</v>
      </c>
      <c r="AU23" s="390" t="e">
        <f>SUM($AR$8:$AR23)/SUM($AR$8:$AR$44)</f>
        <v>#N/A</v>
      </c>
      <c r="AV23" s="434" t="e">
        <f t="shared" si="16"/>
        <v>#N/A</v>
      </c>
      <c r="AW23" s="425" t="e">
        <f t="shared" si="6"/>
        <v>#N/A</v>
      </c>
    </row>
    <row r="24" spans="2:49" ht="19.5" customHeight="1">
      <c r="B24" s="326" t="s">
        <v>74</v>
      </c>
      <c r="C24" s="327" t="s">
        <v>199</v>
      </c>
      <c r="D24" s="328">
        <f>マージンシート!J20</f>
        <v>0</v>
      </c>
      <c r="E24" s="329">
        <f>D24*関係係数シート!$D20</f>
        <v>0</v>
      </c>
      <c r="F24" s="329">
        <f>E24*関係係数シート!$E20</f>
        <v>0</v>
      </c>
      <c r="G24" s="330">
        <f>E24*関係係数シート!$F20</f>
        <v>0</v>
      </c>
      <c r="H24" s="329">
        <v>0</v>
      </c>
      <c r="I24" s="329">
        <f>H24*関係係数シート!D20</f>
        <v>0</v>
      </c>
      <c r="J24" s="329">
        <v>0</v>
      </c>
      <c r="K24" s="329">
        <f>J24*関係係数シート!$E20</f>
        <v>0</v>
      </c>
      <c r="L24" s="330">
        <f>J24*関係係数シート!$F20</f>
        <v>0</v>
      </c>
      <c r="M24" s="329">
        <f t="shared" si="0"/>
        <v>0</v>
      </c>
      <c r="N24" s="329">
        <f t="shared" si="7"/>
        <v>0</v>
      </c>
      <c r="O24" s="244">
        <f t="shared" si="8"/>
        <v>0</v>
      </c>
      <c r="P24" s="331"/>
      <c r="Q24" s="332"/>
      <c r="R24" s="333"/>
      <c r="S24" s="329">
        <f>$R$45*関係係数シート!H20</f>
        <v>0</v>
      </c>
      <c r="T24" s="329">
        <f>S24*関係係数シート!D20</f>
        <v>0</v>
      </c>
      <c r="U24" s="329">
        <v>0</v>
      </c>
      <c r="V24" s="329">
        <f>U24*関係係数シート!E20</f>
        <v>0</v>
      </c>
      <c r="W24" s="244">
        <f>U24*関係係数シート!F20</f>
        <v>0</v>
      </c>
      <c r="X24" s="331"/>
      <c r="Y24" s="334">
        <f>ROUND(E24*関係係数シート!$I20,0)</f>
        <v>0</v>
      </c>
      <c r="Z24" s="335">
        <f>ROUND(J24*関係係数シート!$I20,0)</f>
        <v>0</v>
      </c>
      <c r="AA24" s="335">
        <f t="shared" si="9"/>
        <v>0</v>
      </c>
      <c r="AB24" s="336">
        <f>ROUND(U24*関係係数シート!$I20,0)</f>
        <v>0</v>
      </c>
      <c r="AC24" s="329">
        <f>ROUND(E24*関係係数シート!$J20,0)</f>
        <v>0</v>
      </c>
      <c r="AD24" s="330">
        <f>ROUND(J24*関係係数シート!$J20,0)</f>
        <v>0</v>
      </c>
      <c r="AE24" s="330">
        <f t="shared" si="10"/>
        <v>0</v>
      </c>
      <c r="AF24" s="244">
        <f>ROUND(U24*関係係数シート!$J20,0)</f>
        <v>0</v>
      </c>
      <c r="AG24" s="337"/>
      <c r="AH24" s="338">
        <f t="shared" si="1"/>
        <v>0</v>
      </c>
      <c r="AI24" s="339">
        <f t="shared" si="2"/>
        <v>0</v>
      </c>
      <c r="AJ24" s="340">
        <f t="shared" si="11"/>
        <v>0</v>
      </c>
      <c r="AK24" s="338">
        <f t="shared" si="12"/>
        <v>0</v>
      </c>
      <c r="AL24" s="341">
        <f t="shared" si="13"/>
        <v>0</v>
      </c>
      <c r="AM24" s="342">
        <f>AH24*関係係数シート!G20</f>
        <v>0</v>
      </c>
      <c r="AN24" s="343">
        <f t="shared" si="14"/>
        <v>1</v>
      </c>
      <c r="AO24" s="337"/>
      <c r="AP24" s="344">
        <v>17</v>
      </c>
      <c r="AQ24" s="345" t="e">
        <f t="shared" si="3"/>
        <v>#N/A</v>
      </c>
      <c r="AR24" s="419" t="e">
        <f t="shared" si="15"/>
        <v>#N/A</v>
      </c>
      <c r="AS24" s="420" t="e">
        <f t="shared" si="4"/>
        <v>#N/A</v>
      </c>
      <c r="AT24" s="260" t="e">
        <f t="shared" si="5"/>
        <v>#N/A</v>
      </c>
      <c r="AU24" s="346" t="e">
        <f>SUM($AR$8:$AR24)/SUM($AR$8:$AR$44)</f>
        <v>#N/A</v>
      </c>
      <c r="AV24" s="432" t="e">
        <f t="shared" si="16"/>
        <v>#N/A</v>
      </c>
      <c r="AW24" s="260" t="e">
        <f t="shared" si="6"/>
        <v>#N/A</v>
      </c>
    </row>
    <row r="25" spans="2:49" ht="19.5" customHeight="1">
      <c r="B25" s="326" t="s">
        <v>75</v>
      </c>
      <c r="C25" s="327" t="s">
        <v>200</v>
      </c>
      <c r="D25" s="328">
        <f>マージンシート!J21</f>
        <v>0</v>
      </c>
      <c r="E25" s="329">
        <f>D25*関係係数シート!$D21</f>
        <v>0</v>
      </c>
      <c r="F25" s="329">
        <f>E25*関係係数シート!$E21</f>
        <v>0</v>
      </c>
      <c r="G25" s="330">
        <f>E25*関係係数シート!$F21</f>
        <v>0</v>
      </c>
      <c r="H25" s="329">
        <v>0</v>
      </c>
      <c r="I25" s="329">
        <f>H25*関係係数シート!D21</f>
        <v>0</v>
      </c>
      <c r="J25" s="329">
        <v>0</v>
      </c>
      <c r="K25" s="329">
        <f>J25*関係係数シート!$E21</f>
        <v>0</v>
      </c>
      <c r="L25" s="330">
        <f>J25*関係係数シート!$F21</f>
        <v>0</v>
      </c>
      <c r="M25" s="329">
        <f t="shared" si="0"/>
        <v>0</v>
      </c>
      <c r="N25" s="329">
        <f t="shared" si="7"/>
        <v>0</v>
      </c>
      <c r="O25" s="244">
        <f t="shared" si="8"/>
        <v>0</v>
      </c>
      <c r="P25" s="331"/>
      <c r="Q25" s="332"/>
      <c r="R25" s="333"/>
      <c r="S25" s="329">
        <f>$R$45*関係係数シート!H21</f>
        <v>0</v>
      </c>
      <c r="T25" s="329">
        <f>S25*関係係数シート!D21</f>
        <v>0</v>
      </c>
      <c r="U25" s="329">
        <v>0</v>
      </c>
      <c r="V25" s="329">
        <f>U25*関係係数シート!E21</f>
        <v>0</v>
      </c>
      <c r="W25" s="244">
        <f>U25*関係係数シート!F21</f>
        <v>0</v>
      </c>
      <c r="X25" s="331"/>
      <c r="Y25" s="334">
        <f>ROUND(E25*関係係数シート!$I21,0)</f>
        <v>0</v>
      </c>
      <c r="Z25" s="335">
        <f>ROUND(J25*関係係数シート!$I21,0)</f>
        <v>0</v>
      </c>
      <c r="AA25" s="335">
        <f t="shared" si="9"/>
        <v>0</v>
      </c>
      <c r="AB25" s="336">
        <f>ROUND(U25*関係係数シート!$I21,0)</f>
        <v>0</v>
      </c>
      <c r="AC25" s="329">
        <f>ROUND(E25*関係係数シート!$J21,0)</f>
        <v>0</v>
      </c>
      <c r="AD25" s="330">
        <f>ROUND(J25*関係係数シート!$J21,0)</f>
        <v>0</v>
      </c>
      <c r="AE25" s="330">
        <f t="shared" si="10"/>
        <v>0</v>
      </c>
      <c r="AF25" s="244">
        <f>ROUND(U25*関係係数シート!$J21,0)</f>
        <v>0</v>
      </c>
      <c r="AG25" s="337"/>
      <c r="AH25" s="338">
        <f t="shared" si="1"/>
        <v>0</v>
      </c>
      <c r="AI25" s="339">
        <f t="shared" si="2"/>
        <v>0</v>
      </c>
      <c r="AJ25" s="340">
        <f t="shared" si="11"/>
        <v>0</v>
      </c>
      <c r="AK25" s="338">
        <f t="shared" si="12"/>
        <v>0</v>
      </c>
      <c r="AL25" s="341">
        <f t="shared" si="13"/>
        <v>0</v>
      </c>
      <c r="AM25" s="342">
        <f>AH25*関係係数シート!G21</f>
        <v>0</v>
      </c>
      <c r="AN25" s="343">
        <f t="shared" si="14"/>
        <v>1</v>
      </c>
      <c r="AO25" s="337"/>
      <c r="AP25" s="344">
        <v>18</v>
      </c>
      <c r="AQ25" s="345" t="e">
        <f t="shared" si="3"/>
        <v>#N/A</v>
      </c>
      <c r="AR25" s="419" t="e">
        <f t="shared" si="15"/>
        <v>#N/A</v>
      </c>
      <c r="AS25" s="420" t="e">
        <f t="shared" si="4"/>
        <v>#N/A</v>
      </c>
      <c r="AT25" s="260" t="e">
        <f t="shared" si="5"/>
        <v>#N/A</v>
      </c>
      <c r="AU25" s="346" t="e">
        <f>SUM($AR$8:$AR25)/SUM($AR$8:$AR$44)</f>
        <v>#N/A</v>
      </c>
      <c r="AV25" s="432" t="e">
        <f t="shared" si="16"/>
        <v>#N/A</v>
      </c>
      <c r="AW25" s="260" t="e">
        <f t="shared" si="6"/>
        <v>#N/A</v>
      </c>
    </row>
    <row r="26" spans="2:49" ht="19.5" customHeight="1">
      <c r="B26" s="326" t="s">
        <v>82</v>
      </c>
      <c r="C26" s="327" t="s">
        <v>13</v>
      </c>
      <c r="D26" s="328">
        <f>マージンシート!J22</f>
        <v>0</v>
      </c>
      <c r="E26" s="329">
        <f>D26*関係係数シート!$D22</f>
        <v>0</v>
      </c>
      <c r="F26" s="329">
        <f>E26*関係係数シート!$E22</f>
        <v>0</v>
      </c>
      <c r="G26" s="330">
        <f>E26*関係係数シート!$F22</f>
        <v>0</v>
      </c>
      <c r="H26" s="329">
        <v>0</v>
      </c>
      <c r="I26" s="329">
        <f>H26*関係係数シート!D22</f>
        <v>0</v>
      </c>
      <c r="J26" s="329">
        <v>0</v>
      </c>
      <c r="K26" s="329">
        <f>J26*関係係数シート!$E22</f>
        <v>0</v>
      </c>
      <c r="L26" s="330">
        <f>J26*関係係数シート!$F22</f>
        <v>0</v>
      </c>
      <c r="M26" s="329">
        <f t="shared" si="0"/>
        <v>0</v>
      </c>
      <c r="N26" s="329">
        <f t="shared" si="7"/>
        <v>0</v>
      </c>
      <c r="O26" s="244">
        <f t="shared" si="8"/>
        <v>0</v>
      </c>
      <c r="P26" s="331"/>
      <c r="Q26" s="332"/>
      <c r="R26" s="333"/>
      <c r="S26" s="329">
        <f>$R$45*関係係数シート!H22</f>
        <v>0</v>
      </c>
      <c r="T26" s="329">
        <f>S26*関係係数シート!D22</f>
        <v>0</v>
      </c>
      <c r="U26" s="329">
        <v>0</v>
      </c>
      <c r="V26" s="329">
        <f>U26*関係係数シート!E22</f>
        <v>0</v>
      </c>
      <c r="W26" s="244">
        <f>U26*関係係数シート!F22</f>
        <v>0</v>
      </c>
      <c r="X26" s="331"/>
      <c r="Y26" s="334">
        <f>ROUND(E26*関係係数シート!$I22,0)</f>
        <v>0</v>
      </c>
      <c r="Z26" s="335">
        <f>ROUND(J26*関係係数シート!$I22,0)</f>
        <v>0</v>
      </c>
      <c r="AA26" s="335">
        <f t="shared" si="9"/>
        <v>0</v>
      </c>
      <c r="AB26" s="336">
        <f>ROUND(U26*関係係数シート!$I22,0)</f>
        <v>0</v>
      </c>
      <c r="AC26" s="329">
        <f>ROUND(E26*関係係数シート!$J22,0)</f>
        <v>0</v>
      </c>
      <c r="AD26" s="330">
        <f>ROUND(J26*関係係数シート!$J22,0)</f>
        <v>0</v>
      </c>
      <c r="AE26" s="330">
        <f t="shared" si="10"/>
        <v>0</v>
      </c>
      <c r="AF26" s="244">
        <f>ROUND(U26*関係係数シート!$J22,0)</f>
        <v>0</v>
      </c>
      <c r="AG26" s="337"/>
      <c r="AH26" s="338">
        <f t="shared" si="1"/>
        <v>0</v>
      </c>
      <c r="AI26" s="339">
        <f t="shared" si="2"/>
        <v>0</v>
      </c>
      <c r="AJ26" s="340">
        <f t="shared" si="11"/>
        <v>0</v>
      </c>
      <c r="AK26" s="338">
        <f t="shared" si="12"/>
        <v>0</v>
      </c>
      <c r="AL26" s="341">
        <f t="shared" si="13"/>
        <v>0</v>
      </c>
      <c r="AM26" s="342">
        <f>AH26*関係係数シート!G22</f>
        <v>0</v>
      </c>
      <c r="AN26" s="343">
        <f t="shared" si="14"/>
        <v>1</v>
      </c>
      <c r="AO26" s="337"/>
      <c r="AP26" s="344">
        <v>19</v>
      </c>
      <c r="AQ26" s="345" t="e">
        <f t="shared" si="3"/>
        <v>#N/A</v>
      </c>
      <c r="AR26" s="419" t="e">
        <f t="shared" si="15"/>
        <v>#N/A</v>
      </c>
      <c r="AS26" s="420" t="e">
        <f t="shared" si="4"/>
        <v>#N/A</v>
      </c>
      <c r="AT26" s="260" t="e">
        <f t="shared" si="5"/>
        <v>#N/A</v>
      </c>
      <c r="AU26" s="346" t="e">
        <f>SUM($AR$8:$AR26)/SUM($AR$8:$AR$44)</f>
        <v>#N/A</v>
      </c>
      <c r="AV26" s="432" t="e">
        <f t="shared" si="16"/>
        <v>#N/A</v>
      </c>
      <c r="AW26" s="260" t="e">
        <f t="shared" si="6"/>
        <v>#N/A</v>
      </c>
    </row>
    <row r="27" spans="2:49" ht="19.5" customHeight="1">
      <c r="B27" s="347" t="s">
        <v>201</v>
      </c>
      <c r="C27" s="348" t="s">
        <v>16</v>
      </c>
      <c r="D27" s="349">
        <f>マージンシート!J23</f>
        <v>0</v>
      </c>
      <c r="E27" s="350">
        <f>D27*関係係数シート!$D23</f>
        <v>0</v>
      </c>
      <c r="F27" s="350">
        <f>E27*関係係数シート!$E23</f>
        <v>0</v>
      </c>
      <c r="G27" s="351">
        <f>E27*関係係数シート!$F23</f>
        <v>0</v>
      </c>
      <c r="H27" s="350">
        <v>0</v>
      </c>
      <c r="I27" s="350">
        <f>H27*関係係数シート!D23</f>
        <v>0</v>
      </c>
      <c r="J27" s="350">
        <v>0</v>
      </c>
      <c r="K27" s="350">
        <f>J27*関係係数シート!$E23</f>
        <v>0</v>
      </c>
      <c r="L27" s="351">
        <f>J27*関係係数シート!$F23</f>
        <v>0</v>
      </c>
      <c r="M27" s="350">
        <f t="shared" si="0"/>
        <v>0</v>
      </c>
      <c r="N27" s="350">
        <f t="shared" si="7"/>
        <v>0</v>
      </c>
      <c r="O27" s="352">
        <f t="shared" si="8"/>
        <v>0</v>
      </c>
      <c r="P27" s="353"/>
      <c r="Q27" s="354"/>
      <c r="R27" s="355"/>
      <c r="S27" s="350">
        <f>$R$45*関係係数シート!H23</f>
        <v>0</v>
      </c>
      <c r="T27" s="350">
        <f>S27*関係係数シート!D23</f>
        <v>0</v>
      </c>
      <c r="U27" s="350">
        <v>0</v>
      </c>
      <c r="V27" s="350">
        <f>U27*関係係数シート!E23</f>
        <v>0</v>
      </c>
      <c r="W27" s="352">
        <f>U27*関係係数シート!F23</f>
        <v>0</v>
      </c>
      <c r="X27" s="353"/>
      <c r="Y27" s="356">
        <f>ROUND(E27*関係係数シート!$I23,0)</f>
        <v>0</v>
      </c>
      <c r="Z27" s="357">
        <f>ROUND(J27*関係係数シート!$I23,0)</f>
        <v>0</v>
      </c>
      <c r="AA27" s="357">
        <f t="shared" si="9"/>
        <v>0</v>
      </c>
      <c r="AB27" s="358">
        <f>ROUND(U27*関係係数シート!$I23,0)</f>
        <v>0</v>
      </c>
      <c r="AC27" s="350">
        <f>ROUND(E27*関係係数シート!$J23,0)</f>
        <v>0</v>
      </c>
      <c r="AD27" s="351">
        <f>ROUND(J27*関係係数シート!$J23,0)</f>
        <v>0</v>
      </c>
      <c r="AE27" s="351">
        <f t="shared" si="10"/>
        <v>0</v>
      </c>
      <c r="AF27" s="352">
        <f>ROUND(U27*関係係数シート!$J23,0)</f>
        <v>0</v>
      </c>
      <c r="AG27" s="359"/>
      <c r="AH27" s="360">
        <f t="shared" si="1"/>
        <v>0</v>
      </c>
      <c r="AI27" s="361">
        <f t="shared" si="2"/>
        <v>0</v>
      </c>
      <c r="AJ27" s="362">
        <f t="shared" si="11"/>
        <v>0</v>
      </c>
      <c r="AK27" s="360">
        <f t="shared" si="12"/>
        <v>0</v>
      </c>
      <c r="AL27" s="363">
        <f t="shared" si="13"/>
        <v>0</v>
      </c>
      <c r="AM27" s="364">
        <f>AH27*関係係数シート!G23</f>
        <v>0</v>
      </c>
      <c r="AN27" s="365">
        <f t="shared" si="14"/>
        <v>1</v>
      </c>
      <c r="AO27" s="359"/>
      <c r="AP27" s="366">
        <v>20</v>
      </c>
      <c r="AQ27" s="367" t="e">
        <f t="shared" si="3"/>
        <v>#N/A</v>
      </c>
      <c r="AR27" s="421" t="e">
        <f t="shared" si="15"/>
        <v>#N/A</v>
      </c>
      <c r="AS27" s="422" t="e">
        <f t="shared" si="4"/>
        <v>#N/A</v>
      </c>
      <c r="AT27" s="268" t="e">
        <f t="shared" si="5"/>
        <v>#N/A</v>
      </c>
      <c r="AU27" s="368" t="e">
        <f>SUM($AR$8:$AR27)/SUM($AR$8:$AR$44)</f>
        <v>#N/A</v>
      </c>
      <c r="AV27" s="433" t="e">
        <f t="shared" si="16"/>
        <v>#N/A</v>
      </c>
      <c r="AW27" s="268" t="e">
        <f t="shared" si="6"/>
        <v>#N/A</v>
      </c>
    </row>
    <row r="28" spans="2:49" ht="19.5" customHeight="1">
      <c r="B28" s="369" t="s">
        <v>202</v>
      </c>
      <c r="C28" s="370" t="s">
        <v>17</v>
      </c>
      <c r="D28" s="371">
        <f>マージンシート!J24</f>
        <v>0</v>
      </c>
      <c r="E28" s="372">
        <f>D28*関係係数シート!$D24</f>
        <v>0</v>
      </c>
      <c r="F28" s="372">
        <f>E28*関係係数シート!$E24</f>
        <v>0</v>
      </c>
      <c r="G28" s="373">
        <f>E28*関係係数シート!$F24</f>
        <v>0</v>
      </c>
      <c r="H28" s="372">
        <v>0</v>
      </c>
      <c r="I28" s="372">
        <f>H28*関係係数シート!D24</f>
        <v>0</v>
      </c>
      <c r="J28" s="372">
        <v>0</v>
      </c>
      <c r="K28" s="372">
        <f>J28*関係係数シート!$E24</f>
        <v>0</v>
      </c>
      <c r="L28" s="373">
        <f>J28*関係係数シート!$F24</f>
        <v>0</v>
      </c>
      <c r="M28" s="372">
        <f t="shared" si="0"/>
        <v>0</v>
      </c>
      <c r="N28" s="372">
        <f t="shared" si="7"/>
        <v>0</v>
      </c>
      <c r="O28" s="374">
        <f t="shared" si="8"/>
        <v>0</v>
      </c>
      <c r="P28" s="375"/>
      <c r="Q28" s="376"/>
      <c r="R28" s="377"/>
      <c r="S28" s="372">
        <f>$R$45*関係係数シート!H24</f>
        <v>0</v>
      </c>
      <c r="T28" s="372">
        <f>S28*関係係数シート!D24</f>
        <v>0</v>
      </c>
      <c r="U28" s="372">
        <v>0</v>
      </c>
      <c r="V28" s="372">
        <f>U28*関係係数シート!E24</f>
        <v>0</v>
      </c>
      <c r="W28" s="374">
        <f>U28*関係係数シート!F24</f>
        <v>0</v>
      </c>
      <c r="X28" s="375"/>
      <c r="Y28" s="378">
        <f>ROUND(E28*関係係数シート!$I24,0)</f>
        <v>0</v>
      </c>
      <c r="Z28" s="379">
        <f>ROUND(J28*関係係数シート!$I24,0)</f>
        <v>0</v>
      </c>
      <c r="AA28" s="379">
        <f t="shared" si="9"/>
        <v>0</v>
      </c>
      <c r="AB28" s="380">
        <f>ROUND(U28*関係係数シート!$I24,0)</f>
        <v>0</v>
      </c>
      <c r="AC28" s="372">
        <f>ROUND(E28*関係係数シート!$J24,0)</f>
        <v>0</v>
      </c>
      <c r="AD28" s="373">
        <f>ROUND(J28*関係係数シート!$J24,0)</f>
        <v>0</v>
      </c>
      <c r="AE28" s="373">
        <f t="shared" si="10"/>
        <v>0</v>
      </c>
      <c r="AF28" s="374">
        <f>ROUND(U28*関係係数シート!$J24,0)</f>
        <v>0</v>
      </c>
      <c r="AG28" s="381"/>
      <c r="AH28" s="382">
        <f t="shared" si="1"/>
        <v>0</v>
      </c>
      <c r="AI28" s="383">
        <f t="shared" si="2"/>
        <v>0</v>
      </c>
      <c r="AJ28" s="384">
        <f t="shared" si="11"/>
        <v>0</v>
      </c>
      <c r="AK28" s="382">
        <f t="shared" si="12"/>
        <v>0</v>
      </c>
      <c r="AL28" s="385">
        <f t="shared" si="13"/>
        <v>0</v>
      </c>
      <c r="AM28" s="386">
        <f>AH28*関係係数シート!G24</f>
        <v>0</v>
      </c>
      <c r="AN28" s="387">
        <f t="shared" si="14"/>
        <v>1</v>
      </c>
      <c r="AO28" s="381"/>
      <c r="AP28" s="388">
        <v>21</v>
      </c>
      <c r="AQ28" s="389" t="e">
        <f t="shared" si="3"/>
        <v>#N/A</v>
      </c>
      <c r="AR28" s="423" t="e">
        <f t="shared" si="15"/>
        <v>#N/A</v>
      </c>
      <c r="AS28" s="424" t="e">
        <f t="shared" si="4"/>
        <v>#N/A</v>
      </c>
      <c r="AT28" s="425" t="e">
        <f t="shared" si="5"/>
        <v>#N/A</v>
      </c>
      <c r="AU28" s="390" t="e">
        <f>SUM($AR$8:$AR28)/SUM($AR$8:$AR$44)</f>
        <v>#N/A</v>
      </c>
      <c r="AV28" s="434" t="e">
        <f t="shared" si="16"/>
        <v>#N/A</v>
      </c>
      <c r="AW28" s="425" t="e">
        <f t="shared" si="6"/>
        <v>#N/A</v>
      </c>
    </row>
    <row r="29" spans="2:49" ht="19.5" customHeight="1">
      <c r="B29" s="326" t="s">
        <v>203</v>
      </c>
      <c r="C29" s="327" t="s">
        <v>18</v>
      </c>
      <c r="D29" s="328">
        <f>マージンシート!J25</f>
        <v>0</v>
      </c>
      <c r="E29" s="329">
        <f>D29*関係係数シート!$D25</f>
        <v>0</v>
      </c>
      <c r="F29" s="329">
        <f>E29*関係係数シート!$E25</f>
        <v>0</v>
      </c>
      <c r="G29" s="330">
        <f>E29*関係係数シート!$F25</f>
        <v>0</v>
      </c>
      <c r="H29" s="329">
        <v>0</v>
      </c>
      <c r="I29" s="329">
        <f>H29*関係係数シート!D25</f>
        <v>0</v>
      </c>
      <c r="J29" s="329">
        <v>0</v>
      </c>
      <c r="K29" s="329">
        <f>J29*関係係数シート!$E25</f>
        <v>0</v>
      </c>
      <c r="L29" s="330">
        <f>J29*関係係数シート!$F25</f>
        <v>0</v>
      </c>
      <c r="M29" s="329">
        <f t="shared" si="0"/>
        <v>0</v>
      </c>
      <c r="N29" s="329">
        <f t="shared" si="7"/>
        <v>0</v>
      </c>
      <c r="O29" s="244">
        <f t="shared" si="8"/>
        <v>0</v>
      </c>
      <c r="P29" s="331"/>
      <c r="Q29" s="332"/>
      <c r="R29" s="333"/>
      <c r="S29" s="329">
        <f>$R$45*関係係数シート!H25</f>
        <v>0</v>
      </c>
      <c r="T29" s="329">
        <f>S29*関係係数シート!D25</f>
        <v>0</v>
      </c>
      <c r="U29" s="329">
        <v>0</v>
      </c>
      <c r="V29" s="329">
        <f>U29*関係係数シート!E25</f>
        <v>0</v>
      </c>
      <c r="W29" s="244">
        <f>U29*関係係数シート!F25</f>
        <v>0</v>
      </c>
      <c r="X29" s="331"/>
      <c r="Y29" s="334">
        <f>ROUND(E29*関係係数シート!$I25,0)</f>
        <v>0</v>
      </c>
      <c r="Z29" s="335">
        <f>ROUND(J29*関係係数シート!$I25,0)</f>
        <v>0</v>
      </c>
      <c r="AA29" s="335">
        <f t="shared" si="9"/>
        <v>0</v>
      </c>
      <c r="AB29" s="336">
        <f>ROUND(U29*関係係数シート!$I25,0)</f>
        <v>0</v>
      </c>
      <c r="AC29" s="329">
        <f>ROUND(E29*関係係数シート!$J25,0)</f>
        <v>0</v>
      </c>
      <c r="AD29" s="330">
        <f>ROUND(J29*関係係数シート!$J25,0)</f>
        <v>0</v>
      </c>
      <c r="AE29" s="330">
        <f t="shared" si="10"/>
        <v>0</v>
      </c>
      <c r="AF29" s="244">
        <f>ROUND(U29*関係係数シート!$J25,0)</f>
        <v>0</v>
      </c>
      <c r="AG29" s="337"/>
      <c r="AH29" s="338">
        <f t="shared" si="1"/>
        <v>0</v>
      </c>
      <c r="AI29" s="339">
        <f t="shared" si="2"/>
        <v>0</v>
      </c>
      <c r="AJ29" s="340">
        <f t="shared" si="11"/>
        <v>0</v>
      </c>
      <c r="AK29" s="338">
        <f t="shared" si="12"/>
        <v>0</v>
      </c>
      <c r="AL29" s="341">
        <f t="shared" si="13"/>
        <v>0</v>
      </c>
      <c r="AM29" s="342">
        <f>AH29*関係係数シート!G25</f>
        <v>0</v>
      </c>
      <c r="AN29" s="343">
        <f t="shared" si="14"/>
        <v>1</v>
      </c>
      <c r="AO29" s="337"/>
      <c r="AP29" s="344">
        <v>22</v>
      </c>
      <c r="AQ29" s="345" t="e">
        <f t="shared" si="3"/>
        <v>#N/A</v>
      </c>
      <c r="AR29" s="419" t="e">
        <f t="shared" si="15"/>
        <v>#N/A</v>
      </c>
      <c r="AS29" s="420" t="e">
        <f t="shared" si="4"/>
        <v>#N/A</v>
      </c>
      <c r="AT29" s="260" t="e">
        <f t="shared" si="5"/>
        <v>#N/A</v>
      </c>
      <c r="AU29" s="346" t="e">
        <f>SUM($AR$8:$AR29)/SUM($AR$8:$AR$44)</f>
        <v>#N/A</v>
      </c>
      <c r="AV29" s="432" t="e">
        <f t="shared" si="16"/>
        <v>#N/A</v>
      </c>
      <c r="AW29" s="260" t="e">
        <f t="shared" si="6"/>
        <v>#N/A</v>
      </c>
    </row>
    <row r="30" spans="2:49" ht="19.5" customHeight="1">
      <c r="B30" s="326" t="s">
        <v>204</v>
      </c>
      <c r="C30" s="327" t="s">
        <v>205</v>
      </c>
      <c r="D30" s="328">
        <f>マージンシート!J26</f>
        <v>0</v>
      </c>
      <c r="E30" s="329">
        <f>D30*関係係数シート!$D26</f>
        <v>0</v>
      </c>
      <c r="F30" s="329">
        <f>E30*関係係数シート!$E26</f>
        <v>0</v>
      </c>
      <c r="G30" s="330">
        <f>E30*関係係数シート!$F26</f>
        <v>0</v>
      </c>
      <c r="H30" s="329">
        <v>0</v>
      </c>
      <c r="I30" s="329">
        <f>H30*関係係数シート!D26</f>
        <v>0</v>
      </c>
      <c r="J30" s="329">
        <v>0</v>
      </c>
      <c r="K30" s="329">
        <f>J30*関係係数シート!$E26</f>
        <v>0</v>
      </c>
      <c r="L30" s="330">
        <f>J30*関係係数シート!$F26</f>
        <v>0</v>
      </c>
      <c r="M30" s="329">
        <f t="shared" si="0"/>
        <v>0</v>
      </c>
      <c r="N30" s="329">
        <f t="shared" si="7"/>
        <v>0</v>
      </c>
      <c r="O30" s="244">
        <f t="shared" si="8"/>
        <v>0</v>
      </c>
      <c r="P30" s="331"/>
      <c r="Q30" s="332"/>
      <c r="R30" s="333"/>
      <c r="S30" s="329">
        <f>$R$45*関係係数シート!H26</f>
        <v>0</v>
      </c>
      <c r="T30" s="329">
        <f>S30*関係係数シート!D26</f>
        <v>0</v>
      </c>
      <c r="U30" s="329">
        <v>0</v>
      </c>
      <c r="V30" s="329">
        <f>U30*関係係数シート!E26</f>
        <v>0</v>
      </c>
      <c r="W30" s="244">
        <f>U30*関係係数シート!F26</f>
        <v>0</v>
      </c>
      <c r="X30" s="331"/>
      <c r="Y30" s="334">
        <f>ROUND(E30*関係係数シート!$I26,0)</f>
        <v>0</v>
      </c>
      <c r="Z30" s="335">
        <f>ROUND(J30*関係係数シート!$I26,0)</f>
        <v>0</v>
      </c>
      <c r="AA30" s="335">
        <f t="shared" si="9"/>
        <v>0</v>
      </c>
      <c r="AB30" s="336">
        <f>ROUND(U30*関係係数シート!$I26,0)</f>
        <v>0</v>
      </c>
      <c r="AC30" s="329">
        <f>ROUND(E30*関係係数シート!$J26,0)</f>
        <v>0</v>
      </c>
      <c r="AD30" s="330">
        <f>ROUND(J30*関係係数シート!$J26,0)</f>
        <v>0</v>
      </c>
      <c r="AE30" s="330">
        <f t="shared" si="10"/>
        <v>0</v>
      </c>
      <c r="AF30" s="244">
        <f>ROUND(U30*関係係数シート!$J26,0)</f>
        <v>0</v>
      </c>
      <c r="AG30" s="337"/>
      <c r="AH30" s="338">
        <f t="shared" si="1"/>
        <v>0</v>
      </c>
      <c r="AI30" s="339">
        <f t="shared" si="2"/>
        <v>0</v>
      </c>
      <c r="AJ30" s="340">
        <f t="shared" si="11"/>
        <v>0</v>
      </c>
      <c r="AK30" s="338">
        <f t="shared" si="12"/>
        <v>0</v>
      </c>
      <c r="AL30" s="341">
        <f t="shared" si="13"/>
        <v>0</v>
      </c>
      <c r="AM30" s="342">
        <f>AH30*関係係数シート!G26</f>
        <v>0</v>
      </c>
      <c r="AN30" s="343">
        <f t="shared" si="14"/>
        <v>1</v>
      </c>
      <c r="AO30" s="337"/>
      <c r="AP30" s="344">
        <v>23</v>
      </c>
      <c r="AQ30" s="345" t="e">
        <f t="shared" si="3"/>
        <v>#N/A</v>
      </c>
      <c r="AR30" s="419" t="e">
        <f t="shared" si="15"/>
        <v>#N/A</v>
      </c>
      <c r="AS30" s="420" t="e">
        <f t="shared" si="4"/>
        <v>#N/A</v>
      </c>
      <c r="AT30" s="260" t="e">
        <f t="shared" si="5"/>
        <v>#N/A</v>
      </c>
      <c r="AU30" s="346" t="e">
        <f>SUM($AR$8:$AR30)/SUM($AR$8:$AR$44)</f>
        <v>#N/A</v>
      </c>
      <c r="AV30" s="432" t="e">
        <f t="shared" si="16"/>
        <v>#N/A</v>
      </c>
      <c r="AW30" s="260" t="e">
        <f t="shared" si="6"/>
        <v>#N/A</v>
      </c>
    </row>
    <row r="31" spans="2:49" ht="19.5" customHeight="1">
      <c r="B31" s="326" t="s">
        <v>206</v>
      </c>
      <c r="C31" s="327" t="s">
        <v>85</v>
      </c>
      <c r="D31" s="328">
        <f>マージンシート!J27</f>
        <v>0</v>
      </c>
      <c r="E31" s="329">
        <f>D31*関係係数シート!$D27</f>
        <v>0</v>
      </c>
      <c r="F31" s="329">
        <f>E31*関係係数シート!$E27</f>
        <v>0</v>
      </c>
      <c r="G31" s="330">
        <f>E31*関係係数シート!$F27</f>
        <v>0</v>
      </c>
      <c r="H31" s="329">
        <v>0</v>
      </c>
      <c r="I31" s="329">
        <f>H31*関係係数シート!D27</f>
        <v>0</v>
      </c>
      <c r="J31" s="329">
        <v>0</v>
      </c>
      <c r="K31" s="329">
        <f>J31*関係係数シート!$E27</f>
        <v>0</v>
      </c>
      <c r="L31" s="330">
        <f>J31*関係係数シート!$F27</f>
        <v>0</v>
      </c>
      <c r="M31" s="329">
        <f t="shared" si="0"/>
        <v>0</v>
      </c>
      <c r="N31" s="329">
        <f t="shared" si="7"/>
        <v>0</v>
      </c>
      <c r="O31" s="244">
        <f t="shared" si="8"/>
        <v>0</v>
      </c>
      <c r="P31" s="331"/>
      <c r="Q31" s="332"/>
      <c r="R31" s="333"/>
      <c r="S31" s="329">
        <f>$R$45*関係係数シート!H27</f>
        <v>0</v>
      </c>
      <c r="T31" s="329">
        <f>S31*関係係数シート!D27</f>
        <v>0</v>
      </c>
      <c r="U31" s="329">
        <v>0</v>
      </c>
      <c r="V31" s="329">
        <f>U31*関係係数シート!E27</f>
        <v>0</v>
      </c>
      <c r="W31" s="244">
        <f>U31*関係係数シート!F27</f>
        <v>0</v>
      </c>
      <c r="X31" s="331"/>
      <c r="Y31" s="334">
        <f>ROUND(E31*関係係数シート!$I27,0)</f>
        <v>0</v>
      </c>
      <c r="Z31" s="335">
        <f>ROUND(J31*関係係数シート!$I27,0)</f>
        <v>0</v>
      </c>
      <c r="AA31" s="335">
        <f t="shared" si="9"/>
        <v>0</v>
      </c>
      <c r="AB31" s="336">
        <f>ROUND(U31*関係係数シート!$I27,0)</f>
        <v>0</v>
      </c>
      <c r="AC31" s="329">
        <f>ROUND(E31*関係係数シート!$J27,0)</f>
        <v>0</v>
      </c>
      <c r="AD31" s="330">
        <f>ROUND(J31*関係係数シート!$J27,0)</f>
        <v>0</v>
      </c>
      <c r="AE31" s="330">
        <f t="shared" si="10"/>
        <v>0</v>
      </c>
      <c r="AF31" s="244">
        <f>ROUND(U31*関係係数シート!$J27,0)</f>
        <v>0</v>
      </c>
      <c r="AG31" s="337"/>
      <c r="AH31" s="338">
        <f t="shared" si="1"/>
        <v>0</v>
      </c>
      <c r="AI31" s="339">
        <f t="shared" si="2"/>
        <v>0</v>
      </c>
      <c r="AJ31" s="340">
        <f t="shared" si="11"/>
        <v>0</v>
      </c>
      <c r="AK31" s="338">
        <f t="shared" si="12"/>
        <v>0</v>
      </c>
      <c r="AL31" s="341">
        <f t="shared" si="13"/>
        <v>0</v>
      </c>
      <c r="AM31" s="342">
        <f>AH31*関係係数シート!G27</f>
        <v>0</v>
      </c>
      <c r="AN31" s="343">
        <f t="shared" si="14"/>
        <v>1</v>
      </c>
      <c r="AO31" s="337"/>
      <c r="AP31" s="344">
        <v>24</v>
      </c>
      <c r="AQ31" s="345" t="e">
        <f t="shared" si="3"/>
        <v>#N/A</v>
      </c>
      <c r="AR31" s="419" t="e">
        <f t="shared" si="15"/>
        <v>#N/A</v>
      </c>
      <c r="AS31" s="420" t="e">
        <f t="shared" si="4"/>
        <v>#N/A</v>
      </c>
      <c r="AT31" s="260" t="e">
        <f t="shared" si="5"/>
        <v>#N/A</v>
      </c>
      <c r="AU31" s="346" t="e">
        <f>SUM($AR$8:$AR31)/SUM($AR$8:$AR$44)</f>
        <v>#N/A</v>
      </c>
      <c r="AV31" s="432" t="e">
        <f t="shared" si="16"/>
        <v>#N/A</v>
      </c>
      <c r="AW31" s="260" t="e">
        <f t="shared" si="6"/>
        <v>#N/A</v>
      </c>
    </row>
    <row r="32" spans="2:49" ht="19.5" customHeight="1">
      <c r="B32" s="347" t="s">
        <v>207</v>
      </c>
      <c r="C32" s="348" t="s">
        <v>20</v>
      </c>
      <c r="D32" s="349">
        <f>マージンシート!J28</f>
        <v>0</v>
      </c>
      <c r="E32" s="350">
        <f>D32*関係係数シート!$D28</f>
        <v>0</v>
      </c>
      <c r="F32" s="350">
        <f>E32*関係係数シート!$E28</f>
        <v>0</v>
      </c>
      <c r="G32" s="351">
        <f>E32*関係係数シート!$F28</f>
        <v>0</v>
      </c>
      <c r="H32" s="350">
        <v>0</v>
      </c>
      <c r="I32" s="350">
        <f>H32*関係係数シート!D28</f>
        <v>0</v>
      </c>
      <c r="J32" s="350">
        <v>0</v>
      </c>
      <c r="K32" s="350">
        <f>J32*関係係数シート!$E28</f>
        <v>0</v>
      </c>
      <c r="L32" s="351">
        <f>J32*関係係数シート!$F28</f>
        <v>0</v>
      </c>
      <c r="M32" s="350">
        <f t="shared" si="0"/>
        <v>0</v>
      </c>
      <c r="N32" s="350">
        <f t="shared" si="7"/>
        <v>0</v>
      </c>
      <c r="O32" s="352">
        <f t="shared" si="8"/>
        <v>0</v>
      </c>
      <c r="P32" s="353"/>
      <c r="Q32" s="354"/>
      <c r="R32" s="355"/>
      <c r="S32" s="350">
        <f>$R$45*関係係数シート!H28</f>
        <v>0</v>
      </c>
      <c r="T32" s="350">
        <f>S32*関係係数シート!D28</f>
        <v>0</v>
      </c>
      <c r="U32" s="350">
        <v>0</v>
      </c>
      <c r="V32" s="350">
        <f>U32*関係係数シート!E28</f>
        <v>0</v>
      </c>
      <c r="W32" s="352">
        <f>U32*関係係数シート!F28</f>
        <v>0</v>
      </c>
      <c r="X32" s="353"/>
      <c r="Y32" s="356">
        <f>ROUND(E32*関係係数シート!$I28,0)</f>
        <v>0</v>
      </c>
      <c r="Z32" s="357">
        <f>ROUND(J32*関係係数シート!$I28,0)</f>
        <v>0</v>
      </c>
      <c r="AA32" s="357">
        <f t="shared" si="9"/>
        <v>0</v>
      </c>
      <c r="AB32" s="358">
        <f>ROUND(U32*関係係数シート!$I28,0)</f>
        <v>0</v>
      </c>
      <c r="AC32" s="350">
        <f>ROUND(E32*関係係数シート!$J28,0)</f>
        <v>0</v>
      </c>
      <c r="AD32" s="351">
        <f>ROUND(J32*関係係数シート!$J28,0)</f>
        <v>0</v>
      </c>
      <c r="AE32" s="351">
        <f t="shared" si="10"/>
        <v>0</v>
      </c>
      <c r="AF32" s="352">
        <f>ROUND(U32*関係係数シート!$J28,0)</f>
        <v>0</v>
      </c>
      <c r="AG32" s="359"/>
      <c r="AH32" s="360">
        <f t="shared" si="1"/>
        <v>0</v>
      </c>
      <c r="AI32" s="361">
        <f t="shared" si="2"/>
        <v>0</v>
      </c>
      <c r="AJ32" s="362">
        <f t="shared" si="11"/>
        <v>0</v>
      </c>
      <c r="AK32" s="360">
        <f t="shared" si="12"/>
        <v>0</v>
      </c>
      <c r="AL32" s="363">
        <f t="shared" si="13"/>
        <v>0</v>
      </c>
      <c r="AM32" s="364">
        <f>AH32*関係係数シート!G28</f>
        <v>0</v>
      </c>
      <c r="AN32" s="365">
        <f t="shared" si="14"/>
        <v>1</v>
      </c>
      <c r="AO32" s="359"/>
      <c r="AP32" s="366">
        <v>25</v>
      </c>
      <c r="AQ32" s="367" t="e">
        <f t="shared" si="3"/>
        <v>#N/A</v>
      </c>
      <c r="AR32" s="421" t="e">
        <f t="shared" si="15"/>
        <v>#N/A</v>
      </c>
      <c r="AS32" s="422" t="e">
        <f t="shared" si="4"/>
        <v>#N/A</v>
      </c>
      <c r="AT32" s="268" t="e">
        <f t="shared" si="5"/>
        <v>#N/A</v>
      </c>
      <c r="AU32" s="368" t="e">
        <f>SUM($AR$8:$AR32)/SUM($AR$8:$AR$44)</f>
        <v>#N/A</v>
      </c>
      <c r="AV32" s="433" t="e">
        <f t="shared" si="16"/>
        <v>#N/A</v>
      </c>
      <c r="AW32" s="268" t="e">
        <f t="shared" si="6"/>
        <v>#N/A</v>
      </c>
    </row>
    <row r="33" spans="2:49" ht="19.5" customHeight="1">
      <c r="B33" s="369" t="s">
        <v>208</v>
      </c>
      <c r="C33" s="370" t="s">
        <v>22</v>
      </c>
      <c r="D33" s="371">
        <f>マージンシート!J29</f>
        <v>0</v>
      </c>
      <c r="E33" s="372">
        <f>D33*関係係数シート!$D29</f>
        <v>0</v>
      </c>
      <c r="F33" s="372">
        <f>E33*関係係数シート!$E29</f>
        <v>0</v>
      </c>
      <c r="G33" s="373">
        <f>E33*関係係数シート!$F29</f>
        <v>0</v>
      </c>
      <c r="H33" s="372">
        <v>0</v>
      </c>
      <c r="I33" s="372">
        <f>H33*関係係数シート!D29</f>
        <v>0</v>
      </c>
      <c r="J33" s="372">
        <v>0</v>
      </c>
      <c r="K33" s="372">
        <f>J33*関係係数シート!$E29</f>
        <v>0</v>
      </c>
      <c r="L33" s="373">
        <f>J33*関係係数シート!$F29</f>
        <v>0</v>
      </c>
      <c r="M33" s="372">
        <f t="shared" si="0"/>
        <v>0</v>
      </c>
      <c r="N33" s="372">
        <f t="shared" si="7"/>
        <v>0</v>
      </c>
      <c r="O33" s="374">
        <f t="shared" si="8"/>
        <v>0</v>
      </c>
      <c r="P33" s="375"/>
      <c r="Q33" s="376"/>
      <c r="R33" s="377"/>
      <c r="S33" s="372">
        <f>$R$45*関係係数シート!H29</f>
        <v>0</v>
      </c>
      <c r="T33" s="372">
        <f>S33*関係係数シート!D29</f>
        <v>0</v>
      </c>
      <c r="U33" s="372">
        <v>0</v>
      </c>
      <c r="V33" s="372">
        <f>U33*関係係数シート!E29</f>
        <v>0</v>
      </c>
      <c r="W33" s="374">
        <f>U33*関係係数シート!F29</f>
        <v>0</v>
      </c>
      <c r="X33" s="375"/>
      <c r="Y33" s="378">
        <f>ROUND(E33*関係係数シート!$I29,0)</f>
        <v>0</v>
      </c>
      <c r="Z33" s="379">
        <f>ROUND(J33*関係係数シート!$I29,0)</f>
        <v>0</v>
      </c>
      <c r="AA33" s="379">
        <f t="shared" si="9"/>
        <v>0</v>
      </c>
      <c r="AB33" s="380">
        <f>ROUND(U33*関係係数シート!$I29,0)</f>
        <v>0</v>
      </c>
      <c r="AC33" s="372">
        <f>ROUND(E33*関係係数シート!$J29,0)</f>
        <v>0</v>
      </c>
      <c r="AD33" s="373">
        <f>ROUND(J33*関係係数シート!$J29,0)</f>
        <v>0</v>
      </c>
      <c r="AE33" s="373">
        <f t="shared" si="10"/>
        <v>0</v>
      </c>
      <c r="AF33" s="374">
        <f>ROUND(U33*関係係数シート!$J29,0)</f>
        <v>0</v>
      </c>
      <c r="AG33" s="381"/>
      <c r="AH33" s="382">
        <f t="shared" si="1"/>
        <v>0</v>
      </c>
      <c r="AI33" s="383">
        <f t="shared" si="2"/>
        <v>0</v>
      </c>
      <c r="AJ33" s="384">
        <f t="shared" si="11"/>
        <v>0</v>
      </c>
      <c r="AK33" s="382">
        <f t="shared" si="12"/>
        <v>0</v>
      </c>
      <c r="AL33" s="385">
        <f t="shared" si="13"/>
        <v>0</v>
      </c>
      <c r="AM33" s="386">
        <f>AH33*関係係数シート!G29</f>
        <v>0</v>
      </c>
      <c r="AN33" s="387">
        <f t="shared" si="14"/>
        <v>1</v>
      </c>
      <c r="AO33" s="381"/>
      <c r="AP33" s="388">
        <v>26</v>
      </c>
      <c r="AQ33" s="389" t="e">
        <f t="shared" si="3"/>
        <v>#N/A</v>
      </c>
      <c r="AR33" s="423" t="e">
        <f t="shared" si="15"/>
        <v>#N/A</v>
      </c>
      <c r="AS33" s="424" t="e">
        <f t="shared" si="4"/>
        <v>#N/A</v>
      </c>
      <c r="AT33" s="425" t="e">
        <f t="shared" si="5"/>
        <v>#N/A</v>
      </c>
      <c r="AU33" s="390" t="e">
        <f>SUM($AR$8:$AR33)/SUM($AR$8:$AR$44)</f>
        <v>#N/A</v>
      </c>
      <c r="AV33" s="434" t="e">
        <f t="shared" si="16"/>
        <v>#N/A</v>
      </c>
      <c r="AW33" s="425" t="e">
        <f t="shared" si="6"/>
        <v>#N/A</v>
      </c>
    </row>
    <row r="34" spans="2:49" ht="19.5" customHeight="1">
      <c r="B34" s="326" t="s">
        <v>209</v>
      </c>
      <c r="C34" s="327" t="s">
        <v>24</v>
      </c>
      <c r="D34" s="328">
        <f>マージンシート!J30</f>
        <v>0</v>
      </c>
      <c r="E34" s="329">
        <f>D34*関係係数シート!$D30</f>
        <v>0</v>
      </c>
      <c r="F34" s="329">
        <f>E34*関係係数シート!$E30</f>
        <v>0</v>
      </c>
      <c r="G34" s="330">
        <f>E34*関係係数シート!$F30</f>
        <v>0</v>
      </c>
      <c r="H34" s="329">
        <v>0</v>
      </c>
      <c r="I34" s="329">
        <f>H34*関係係数シート!D30</f>
        <v>0</v>
      </c>
      <c r="J34" s="329">
        <v>0</v>
      </c>
      <c r="K34" s="329">
        <f>J34*関係係数シート!$E30</f>
        <v>0</v>
      </c>
      <c r="L34" s="330">
        <f>J34*関係係数シート!$F30</f>
        <v>0</v>
      </c>
      <c r="M34" s="329">
        <f t="shared" si="0"/>
        <v>0</v>
      </c>
      <c r="N34" s="329">
        <f t="shared" si="7"/>
        <v>0</v>
      </c>
      <c r="O34" s="244">
        <f t="shared" si="8"/>
        <v>0</v>
      </c>
      <c r="P34" s="331"/>
      <c r="Q34" s="332"/>
      <c r="R34" s="333"/>
      <c r="S34" s="329">
        <f>$R$45*関係係数シート!H30</f>
        <v>0</v>
      </c>
      <c r="T34" s="329">
        <f>S34*関係係数シート!D30</f>
        <v>0</v>
      </c>
      <c r="U34" s="329">
        <v>0</v>
      </c>
      <c r="V34" s="329">
        <f>U34*関係係数シート!E30</f>
        <v>0</v>
      </c>
      <c r="W34" s="244">
        <f>U34*関係係数シート!F30</f>
        <v>0</v>
      </c>
      <c r="X34" s="331"/>
      <c r="Y34" s="334">
        <f>ROUND(E34*関係係数シート!$I30,0)</f>
        <v>0</v>
      </c>
      <c r="Z34" s="335">
        <f>ROUND(J34*関係係数シート!$I30,0)</f>
        <v>0</v>
      </c>
      <c r="AA34" s="335">
        <f t="shared" si="9"/>
        <v>0</v>
      </c>
      <c r="AB34" s="336">
        <f>ROUND(U34*関係係数シート!$I30,0)</f>
        <v>0</v>
      </c>
      <c r="AC34" s="329">
        <f>ROUND(E34*関係係数シート!$J30,0)</f>
        <v>0</v>
      </c>
      <c r="AD34" s="330">
        <f>ROUND(J34*関係係数シート!$J30,0)</f>
        <v>0</v>
      </c>
      <c r="AE34" s="330">
        <f t="shared" si="10"/>
        <v>0</v>
      </c>
      <c r="AF34" s="244">
        <f>ROUND(U34*関係係数シート!$J30,0)</f>
        <v>0</v>
      </c>
      <c r="AG34" s="337"/>
      <c r="AH34" s="338">
        <f t="shared" si="1"/>
        <v>0</v>
      </c>
      <c r="AI34" s="339">
        <f t="shared" si="2"/>
        <v>0</v>
      </c>
      <c r="AJ34" s="340">
        <f t="shared" si="11"/>
        <v>0</v>
      </c>
      <c r="AK34" s="338">
        <f t="shared" si="12"/>
        <v>0</v>
      </c>
      <c r="AL34" s="341">
        <f t="shared" si="13"/>
        <v>0</v>
      </c>
      <c r="AM34" s="342">
        <f>AH34*関係係数シート!G30</f>
        <v>0</v>
      </c>
      <c r="AN34" s="343">
        <f t="shared" si="14"/>
        <v>1</v>
      </c>
      <c r="AO34" s="337"/>
      <c r="AP34" s="344">
        <v>27</v>
      </c>
      <c r="AQ34" s="345" t="e">
        <f t="shared" si="3"/>
        <v>#N/A</v>
      </c>
      <c r="AR34" s="419" t="e">
        <f t="shared" si="15"/>
        <v>#N/A</v>
      </c>
      <c r="AS34" s="420" t="e">
        <f t="shared" si="4"/>
        <v>#N/A</v>
      </c>
      <c r="AT34" s="260" t="e">
        <f t="shared" si="5"/>
        <v>#N/A</v>
      </c>
      <c r="AU34" s="346" t="e">
        <f>SUM($AR$8:$AR34)/SUM($AR$8:$AR$44)</f>
        <v>#N/A</v>
      </c>
      <c r="AV34" s="432" t="e">
        <f t="shared" si="16"/>
        <v>#N/A</v>
      </c>
      <c r="AW34" s="260" t="e">
        <f t="shared" si="6"/>
        <v>#N/A</v>
      </c>
    </row>
    <row r="35" spans="2:49" ht="19.5" customHeight="1">
      <c r="B35" s="326" t="s">
        <v>210</v>
      </c>
      <c r="C35" s="327" t="s">
        <v>211</v>
      </c>
      <c r="D35" s="328">
        <f>マージンシート!J31</f>
        <v>0</v>
      </c>
      <c r="E35" s="329">
        <f>D35*関係係数シート!$D31</f>
        <v>0</v>
      </c>
      <c r="F35" s="329">
        <f>E35*関係係数シート!$E31</f>
        <v>0</v>
      </c>
      <c r="G35" s="330">
        <f>E35*関係係数シート!$F31</f>
        <v>0</v>
      </c>
      <c r="H35" s="329">
        <v>0</v>
      </c>
      <c r="I35" s="329">
        <f>H35*関係係数シート!D31</f>
        <v>0</v>
      </c>
      <c r="J35" s="329">
        <v>0</v>
      </c>
      <c r="K35" s="329">
        <f>J35*関係係数シート!$E31</f>
        <v>0</v>
      </c>
      <c r="L35" s="330">
        <f>J35*関係係数シート!$F31</f>
        <v>0</v>
      </c>
      <c r="M35" s="329">
        <f t="shared" si="0"/>
        <v>0</v>
      </c>
      <c r="N35" s="329">
        <f t="shared" si="7"/>
        <v>0</v>
      </c>
      <c r="O35" s="244">
        <f t="shared" si="8"/>
        <v>0</v>
      </c>
      <c r="P35" s="331"/>
      <c r="Q35" s="332"/>
      <c r="R35" s="333"/>
      <c r="S35" s="329">
        <f>$R$45*関係係数シート!H31</f>
        <v>0</v>
      </c>
      <c r="T35" s="329">
        <f>S35*関係係数シート!D31</f>
        <v>0</v>
      </c>
      <c r="U35" s="329">
        <v>0</v>
      </c>
      <c r="V35" s="329">
        <f>U35*関係係数シート!E31</f>
        <v>0</v>
      </c>
      <c r="W35" s="244">
        <f>U35*関係係数シート!F31</f>
        <v>0</v>
      </c>
      <c r="X35" s="331"/>
      <c r="Y35" s="334">
        <f>ROUND(E35*関係係数シート!$I31,0)</f>
        <v>0</v>
      </c>
      <c r="Z35" s="335">
        <f>ROUND(J35*関係係数シート!$I31,0)</f>
        <v>0</v>
      </c>
      <c r="AA35" s="335">
        <f t="shared" si="9"/>
        <v>0</v>
      </c>
      <c r="AB35" s="336">
        <f>ROUND(U35*関係係数シート!$I31,0)</f>
        <v>0</v>
      </c>
      <c r="AC35" s="329">
        <f>ROUND(E35*関係係数シート!$J31,0)</f>
        <v>0</v>
      </c>
      <c r="AD35" s="330">
        <f>ROUND(J35*関係係数シート!$J31,0)</f>
        <v>0</v>
      </c>
      <c r="AE35" s="330">
        <f t="shared" si="10"/>
        <v>0</v>
      </c>
      <c r="AF35" s="244">
        <f>ROUND(U35*関係係数シート!$J31,0)</f>
        <v>0</v>
      </c>
      <c r="AG35" s="337"/>
      <c r="AH35" s="338">
        <f t="shared" si="1"/>
        <v>0</v>
      </c>
      <c r="AI35" s="339">
        <f t="shared" si="2"/>
        <v>0</v>
      </c>
      <c r="AJ35" s="340">
        <f t="shared" si="11"/>
        <v>0</v>
      </c>
      <c r="AK35" s="338">
        <f t="shared" si="12"/>
        <v>0</v>
      </c>
      <c r="AL35" s="341">
        <f t="shared" si="13"/>
        <v>0</v>
      </c>
      <c r="AM35" s="342">
        <f>AH35*関係係数シート!G31</f>
        <v>0</v>
      </c>
      <c r="AN35" s="343">
        <f t="shared" si="14"/>
        <v>1</v>
      </c>
      <c r="AO35" s="337"/>
      <c r="AP35" s="344">
        <v>28</v>
      </c>
      <c r="AQ35" s="345" t="e">
        <f t="shared" si="3"/>
        <v>#N/A</v>
      </c>
      <c r="AR35" s="419" t="e">
        <f t="shared" si="15"/>
        <v>#N/A</v>
      </c>
      <c r="AS35" s="420" t="e">
        <f t="shared" si="4"/>
        <v>#N/A</v>
      </c>
      <c r="AT35" s="260" t="e">
        <f t="shared" si="5"/>
        <v>#N/A</v>
      </c>
      <c r="AU35" s="346" t="e">
        <f>SUM($AR$8:$AR35)/SUM($AR$8:$AR$44)</f>
        <v>#N/A</v>
      </c>
      <c r="AV35" s="432" t="e">
        <f t="shared" si="16"/>
        <v>#N/A</v>
      </c>
      <c r="AW35" s="260" t="e">
        <f t="shared" si="6"/>
        <v>#N/A</v>
      </c>
    </row>
    <row r="36" spans="2:49" ht="19.5" customHeight="1">
      <c r="B36" s="326" t="s">
        <v>212</v>
      </c>
      <c r="C36" s="327" t="s">
        <v>86</v>
      </c>
      <c r="D36" s="328">
        <f>マージンシート!J32</f>
        <v>0</v>
      </c>
      <c r="E36" s="329">
        <f>D36*関係係数シート!$D32</f>
        <v>0</v>
      </c>
      <c r="F36" s="329">
        <f>E36*関係係数シート!$E32</f>
        <v>0</v>
      </c>
      <c r="G36" s="330">
        <f>E36*関係係数シート!$F32</f>
        <v>0</v>
      </c>
      <c r="H36" s="329">
        <v>0</v>
      </c>
      <c r="I36" s="329">
        <f>H36*関係係数シート!D32</f>
        <v>0</v>
      </c>
      <c r="J36" s="329">
        <v>0</v>
      </c>
      <c r="K36" s="329">
        <f>J36*関係係数シート!$E32</f>
        <v>0</v>
      </c>
      <c r="L36" s="330">
        <f>J36*関係係数シート!$F32</f>
        <v>0</v>
      </c>
      <c r="M36" s="329">
        <f t="shared" si="0"/>
        <v>0</v>
      </c>
      <c r="N36" s="329">
        <f t="shared" si="7"/>
        <v>0</v>
      </c>
      <c r="O36" s="244">
        <f t="shared" si="8"/>
        <v>0</v>
      </c>
      <c r="P36" s="331"/>
      <c r="Q36" s="332"/>
      <c r="R36" s="333"/>
      <c r="S36" s="329">
        <f>$R$45*関係係数シート!H32</f>
        <v>0</v>
      </c>
      <c r="T36" s="329">
        <f>S36*関係係数シート!D32</f>
        <v>0</v>
      </c>
      <c r="U36" s="329">
        <v>0</v>
      </c>
      <c r="V36" s="329">
        <f>U36*関係係数シート!E32</f>
        <v>0</v>
      </c>
      <c r="W36" s="244">
        <f>U36*関係係数シート!F32</f>
        <v>0</v>
      </c>
      <c r="X36" s="331"/>
      <c r="Y36" s="334">
        <f>ROUND(E36*関係係数シート!$I32,0)</f>
        <v>0</v>
      </c>
      <c r="Z36" s="335">
        <f>ROUND(J36*関係係数シート!$I32,0)</f>
        <v>0</v>
      </c>
      <c r="AA36" s="335">
        <f t="shared" si="9"/>
        <v>0</v>
      </c>
      <c r="AB36" s="336">
        <f>ROUND(U36*関係係数シート!$I32,0)</f>
        <v>0</v>
      </c>
      <c r="AC36" s="329">
        <f>ROUND(E36*関係係数シート!$J32,0)</f>
        <v>0</v>
      </c>
      <c r="AD36" s="330">
        <f>ROUND(J36*関係係数シート!$J32,0)</f>
        <v>0</v>
      </c>
      <c r="AE36" s="330">
        <f t="shared" si="10"/>
        <v>0</v>
      </c>
      <c r="AF36" s="244">
        <f>ROUND(U36*関係係数シート!$J32,0)</f>
        <v>0</v>
      </c>
      <c r="AG36" s="337"/>
      <c r="AH36" s="338">
        <f t="shared" si="1"/>
        <v>0</v>
      </c>
      <c r="AI36" s="339">
        <f t="shared" si="2"/>
        <v>0</v>
      </c>
      <c r="AJ36" s="340">
        <f t="shared" si="11"/>
        <v>0</v>
      </c>
      <c r="AK36" s="338">
        <f t="shared" si="12"/>
        <v>0</v>
      </c>
      <c r="AL36" s="341">
        <f t="shared" si="13"/>
        <v>0</v>
      </c>
      <c r="AM36" s="342">
        <f>AH36*関係係数シート!G32</f>
        <v>0</v>
      </c>
      <c r="AN36" s="343">
        <f t="shared" si="14"/>
        <v>1</v>
      </c>
      <c r="AO36" s="337"/>
      <c r="AP36" s="344">
        <v>29</v>
      </c>
      <c r="AQ36" s="345" t="e">
        <f t="shared" si="3"/>
        <v>#N/A</v>
      </c>
      <c r="AR36" s="419" t="e">
        <f t="shared" si="15"/>
        <v>#N/A</v>
      </c>
      <c r="AS36" s="420" t="e">
        <f t="shared" si="4"/>
        <v>#N/A</v>
      </c>
      <c r="AT36" s="260" t="e">
        <f t="shared" si="5"/>
        <v>#N/A</v>
      </c>
      <c r="AU36" s="346" t="e">
        <f>SUM($AR$8:$AR36)/SUM($AR$8:$AR$44)</f>
        <v>#N/A</v>
      </c>
      <c r="AV36" s="432" t="e">
        <f t="shared" si="16"/>
        <v>#N/A</v>
      </c>
      <c r="AW36" s="260" t="e">
        <f t="shared" si="6"/>
        <v>#N/A</v>
      </c>
    </row>
    <row r="37" spans="2:49" ht="19.5" customHeight="1">
      <c r="B37" s="347" t="s">
        <v>213</v>
      </c>
      <c r="C37" s="348" t="s">
        <v>26</v>
      </c>
      <c r="D37" s="349">
        <f>マージンシート!J33</f>
        <v>0</v>
      </c>
      <c r="E37" s="350">
        <f>D37*関係係数シート!$D33</f>
        <v>0</v>
      </c>
      <c r="F37" s="350">
        <f>E37*関係係数シート!$E33</f>
        <v>0</v>
      </c>
      <c r="G37" s="351">
        <f>E37*関係係数シート!$F33</f>
        <v>0</v>
      </c>
      <c r="H37" s="350">
        <v>0</v>
      </c>
      <c r="I37" s="350">
        <f>H37*関係係数シート!D33</f>
        <v>0</v>
      </c>
      <c r="J37" s="350">
        <v>0</v>
      </c>
      <c r="K37" s="350">
        <f>J37*関係係数シート!$E33</f>
        <v>0</v>
      </c>
      <c r="L37" s="351">
        <f>J37*関係係数シート!$F33</f>
        <v>0</v>
      </c>
      <c r="M37" s="350">
        <f t="shared" si="0"/>
        <v>0</v>
      </c>
      <c r="N37" s="350">
        <f t="shared" si="7"/>
        <v>0</v>
      </c>
      <c r="O37" s="352">
        <f t="shared" si="8"/>
        <v>0</v>
      </c>
      <c r="P37" s="353"/>
      <c r="Q37" s="354"/>
      <c r="R37" s="355"/>
      <c r="S37" s="350">
        <f>$R$45*関係係数シート!H33</f>
        <v>0</v>
      </c>
      <c r="T37" s="350">
        <f>S37*関係係数シート!D33</f>
        <v>0</v>
      </c>
      <c r="U37" s="350">
        <v>0</v>
      </c>
      <c r="V37" s="350">
        <f>U37*関係係数シート!E33</f>
        <v>0</v>
      </c>
      <c r="W37" s="352">
        <f>U37*関係係数シート!F33</f>
        <v>0</v>
      </c>
      <c r="X37" s="353"/>
      <c r="Y37" s="356">
        <f>ROUND(E37*関係係数シート!$I33,0)</f>
        <v>0</v>
      </c>
      <c r="Z37" s="357">
        <f>ROUND(J37*関係係数シート!$I33,0)</f>
        <v>0</v>
      </c>
      <c r="AA37" s="357">
        <f t="shared" si="9"/>
        <v>0</v>
      </c>
      <c r="AB37" s="358">
        <f>ROUND(U37*関係係数シート!$I33,0)</f>
        <v>0</v>
      </c>
      <c r="AC37" s="350">
        <f>ROUND(E37*関係係数シート!$J33,0)</f>
        <v>0</v>
      </c>
      <c r="AD37" s="351">
        <f>ROUND(J37*関係係数シート!$J33,0)</f>
        <v>0</v>
      </c>
      <c r="AE37" s="351">
        <f t="shared" si="10"/>
        <v>0</v>
      </c>
      <c r="AF37" s="352">
        <f>ROUND(U37*関係係数シート!$J33,0)</f>
        <v>0</v>
      </c>
      <c r="AG37" s="359"/>
      <c r="AH37" s="360">
        <f t="shared" si="1"/>
        <v>0</v>
      </c>
      <c r="AI37" s="361">
        <f t="shared" si="2"/>
        <v>0</v>
      </c>
      <c r="AJ37" s="362">
        <f t="shared" si="11"/>
        <v>0</v>
      </c>
      <c r="AK37" s="360">
        <f t="shared" si="12"/>
        <v>0</v>
      </c>
      <c r="AL37" s="363">
        <f t="shared" si="13"/>
        <v>0</v>
      </c>
      <c r="AM37" s="364">
        <f>AH37*関係係数シート!G33</f>
        <v>0</v>
      </c>
      <c r="AN37" s="365">
        <f t="shared" si="14"/>
        <v>1</v>
      </c>
      <c r="AO37" s="359"/>
      <c r="AP37" s="366">
        <v>30</v>
      </c>
      <c r="AQ37" s="367" t="e">
        <f t="shared" si="3"/>
        <v>#N/A</v>
      </c>
      <c r="AR37" s="421" t="e">
        <f t="shared" si="15"/>
        <v>#N/A</v>
      </c>
      <c r="AS37" s="422" t="e">
        <f t="shared" si="4"/>
        <v>#N/A</v>
      </c>
      <c r="AT37" s="268" t="e">
        <f t="shared" si="5"/>
        <v>#N/A</v>
      </c>
      <c r="AU37" s="368" t="e">
        <f>SUM($AR$8:$AR37)/SUM($AR$8:$AR$44)</f>
        <v>#N/A</v>
      </c>
      <c r="AV37" s="433" t="e">
        <f t="shared" si="16"/>
        <v>#N/A</v>
      </c>
      <c r="AW37" s="268" t="e">
        <f t="shared" si="6"/>
        <v>#N/A</v>
      </c>
    </row>
    <row r="38" spans="2:49" ht="19.5" customHeight="1">
      <c r="B38" s="369" t="s">
        <v>214</v>
      </c>
      <c r="C38" s="370" t="s">
        <v>28</v>
      </c>
      <c r="D38" s="371">
        <f>マージンシート!J34</f>
        <v>0</v>
      </c>
      <c r="E38" s="372">
        <f>D38*関係係数シート!$D34</f>
        <v>0</v>
      </c>
      <c r="F38" s="372">
        <f>E38*関係係数シート!$E34</f>
        <v>0</v>
      </c>
      <c r="G38" s="373">
        <f>E38*関係係数シート!$F34</f>
        <v>0</v>
      </c>
      <c r="H38" s="372">
        <v>0</v>
      </c>
      <c r="I38" s="372">
        <f>H38*関係係数シート!D34</f>
        <v>0</v>
      </c>
      <c r="J38" s="372">
        <v>0</v>
      </c>
      <c r="K38" s="372">
        <f>J38*関係係数シート!$E34</f>
        <v>0</v>
      </c>
      <c r="L38" s="373">
        <f>J38*関係係数シート!$F34</f>
        <v>0</v>
      </c>
      <c r="M38" s="372">
        <f t="shared" si="0"/>
        <v>0</v>
      </c>
      <c r="N38" s="372">
        <f t="shared" si="7"/>
        <v>0</v>
      </c>
      <c r="O38" s="374">
        <f t="shared" si="8"/>
        <v>0</v>
      </c>
      <c r="P38" s="375"/>
      <c r="Q38" s="376"/>
      <c r="R38" s="377"/>
      <c r="S38" s="372">
        <f>$R$45*関係係数シート!H34</f>
        <v>0</v>
      </c>
      <c r="T38" s="372">
        <f>S38*関係係数シート!D34</f>
        <v>0</v>
      </c>
      <c r="U38" s="372">
        <v>0</v>
      </c>
      <c r="V38" s="372">
        <f>U38*関係係数シート!E34</f>
        <v>0</v>
      </c>
      <c r="W38" s="374">
        <f>U38*関係係数シート!F34</f>
        <v>0</v>
      </c>
      <c r="X38" s="375"/>
      <c r="Y38" s="378">
        <f>ROUND(E38*関係係数シート!$I34,0)</f>
        <v>0</v>
      </c>
      <c r="Z38" s="379">
        <f>ROUND(J38*関係係数シート!$I34,0)</f>
        <v>0</v>
      </c>
      <c r="AA38" s="379">
        <f t="shared" si="9"/>
        <v>0</v>
      </c>
      <c r="AB38" s="380">
        <f>ROUND(U38*関係係数シート!$I34,0)</f>
        <v>0</v>
      </c>
      <c r="AC38" s="372">
        <f>ROUND(E38*関係係数シート!$J34,0)</f>
        <v>0</v>
      </c>
      <c r="AD38" s="373">
        <f>ROUND(J38*関係係数シート!$J34,0)</f>
        <v>0</v>
      </c>
      <c r="AE38" s="373">
        <f t="shared" si="10"/>
        <v>0</v>
      </c>
      <c r="AF38" s="374">
        <f>ROUND(U38*関係係数シート!$J34,0)</f>
        <v>0</v>
      </c>
      <c r="AG38" s="381"/>
      <c r="AH38" s="382">
        <f t="shared" si="1"/>
        <v>0</v>
      </c>
      <c r="AI38" s="383">
        <f t="shared" si="2"/>
        <v>0</v>
      </c>
      <c r="AJ38" s="384">
        <f t="shared" si="11"/>
        <v>0</v>
      </c>
      <c r="AK38" s="382">
        <f t="shared" si="12"/>
        <v>0</v>
      </c>
      <c r="AL38" s="385">
        <f t="shared" si="13"/>
        <v>0</v>
      </c>
      <c r="AM38" s="386">
        <f>AH38*関係係数シート!G34</f>
        <v>0</v>
      </c>
      <c r="AN38" s="387">
        <f t="shared" si="14"/>
        <v>1</v>
      </c>
      <c r="AO38" s="381"/>
      <c r="AP38" s="388">
        <v>31</v>
      </c>
      <c r="AQ38" s="389" t="e">
        <f t="shared" si="3"/>
        <v>#N/A</v>
      </c>
      <c r="AR38" s="423" t="e">
        <f t="shared" si="15"/>
        <v>#N/A</v>
      </c>
      <c r="AS38" s="424" t="e">
        <f t="shared" si="4"/>
        <v>#N/A</v>
      </c>
      <c r="AT38" s="425" t="e">
        <f t="shared" si="5"/>
        <v>#N/A</v>
      </c>
      <c r="AU38" s="390" t="e">
        <f>SUM($AR$8:$AR38)/SUM($AR$8:$AR$44)</f>
        <v>#N/A</v>
      </c>
      <c r="AV38" s="434" t="e">
        <f t="shared" si="16"/>
        <v>#N/A</v>
      </c>
      <c r="AW38" s="425" t="e">
        <f t="shared" si="6"/>
        <v>#N/A</v>
      </c>
    </row>
    <row r="39" spans="2:49" ht="19.5" customHeight="1">
      <c r="B39" s="326" t="s">
        <v>215</v>
      </c>
      <c r="C39" s="327" t="s">
        <v>216</v>
      </c>
      <c r="D39" s="328">
        <f>マージンシート!J35</f>
        <v>0</v>
      </c>
      <c r="E39" s="329">
        <f>D39*関係係数シート!$D35</f>
        <v>0</v>
      </c>
      <c r="F39" s="329">
        <f>E39*関係係数シート!$E35</f>
        <v>0</v>
      </c>
      <c r="G39" s="330">
        <f>E39*関係係数シート!$F35</f>
        <v>0</v>
      </c>
      <c r="H39" s="329">
        <v>0</v>
      </c>
      <c r="I39" s="329">
        <f>H39*関係係数シート!D35</f>
        <v>0</v>
      </c>
      <c r="J39" s="329">
        <v>0</v>
      </c>
      <c r="K39" s="329">
        <f>J39*関係係数シート!$E35</f>
        <v>0</v>
      </c>
      <c r="L39" s="330">
        <f>J39*関係係数シート!$F35</f>
        <v>0</v>
      </c>
      <c r="M39" s="329">
        <f t="shared" si="0"/>
        <v>0</v>
      </c>
      <c r="N39" s="329">
        <f t="shared" si="7"/>
        <v>0</v>
      </c>
      <c r="O39" s="244">
        <f t="shared" si="8"/>
        <v>0</v>
      </c>
      <c r="P39" s="331"/>
      <c r="Q39" s="332"/>
      <c r="R39" s="333"/>
      <c r="S39" s="329">
        <f>$R$45*関係係数シート!H35</f>
        <v>0</v>
      </c>
      <c r="T39" s="329">
        <f>S39*関係係数シート!D35</f>
        <v>0</v>
      </c>
      <c r="U39" s="329">
        <v>0</v>
      </c>
      <c r="V39" s="329">
        <f>U39*関係係数シート!E35</f>
        <v>0</v>
      </c>
      <c r="W39" s="244">
        <f>U39*関係係数シート!F35</f>
        <v>0</v>
      </c>
      <c r="X39" s="331"/>
      <c r="Y39" s="334">
        <f>ROUND(E39*関係係数シート!$I35,0)</f>
        <v>0</v>
      </c>
      <c r="Z39" s="335">
        <f>ROUND(J39*関係係数シート!$I35,0)</f>
        <v>0</v>
      </c>
      <c r="AA39" s="335">
        <f t="shared" si="9"/>
        <v>0</v>
      </c>
      <c r="AB39" s="336">
        <f>ROUND(U39*関係係数シート!$I35,0)</f>
        <v>0</v>
      </c>
      <c r="AC39" s="329">
        <f>ROUND(E39*関係係数シート!$J35,0)</f>
        <v>0</v>
      </c>
      <c r="AD39" s="330">
        <f>ROUND(J39*関係係数シート!$J35,0)</f>
        <v>0</v>
      </c>
      <c r="AE39" s="330">
        <f t="shared" si="10"/>
        <v>0</v>
      </c>
      <c r="AF39" s="244">
        <f>ROUND(U39*関係係数シート!$J35,0)</f>
        <v>0</v>
      </c>
      <c r="AG39" s="337"/>
      <c r="AH39" s="338">
        <f t="shared" si="1"/>
        <v>0</v>
      </c>
      <c r="AI39" s="339">
        <f t="shared" si="2"/>
        <v>0</v>
      </c>
      <c r="AJ39" s="340">
        <f t="shared" si="11"/>
        <v>0</v>
      </c>
      <c r="AK39" s="338">
        <f t="shared" si="12"/>
        <v>0</v>
      </c>
      <c r="AL39" s="341">
        <f t="shared" si="13"/>
        <v>0</v>
      </c>
      <c r="AM39" s="342">
        <f>AH39*関係係数シート!G35</f>
        <v>0</v>
      </c>
      <c r="AN39" s="343">
        <f t="shared" si="14"/>
        <v>1</v>
      </c>
      <c r="AO39" s="337"/>
      <c r="AP39" s="344">
        <v>32</v>
      </c>
      <c r="AQ39" s="345" t="e">
        <f t="shared" si="3"/>
        <v>#N/A</v>
      </c>
      <c r="AR39" s="419" t="e">
        <f t="shared" si="15"/>
        <v>#N/A</v>
      </c>
      <c r="AS39" s="420" t="e">
        <f t="shared" si="4"/>
        <v>#N/A</v>
      </c>
      <c r="AT39" s="260" t="e">
        <f t="shared" si="5"/>
        <v>#N/A</v>
      </c>
      <c r="AU39" s="346" t="e">
        <f>SUM($AR$8:$AR39)/SUM($AR$8:$AR$44)</f>
        <v>#N/A</v>
      </c>
      <c r="AV39" s="432" t="e">
        <f t="shared" si="16"/>
        <v>#N/A</v>
      </c>
      <c r="AW39" s="260" t="e">
        <f t="shared" si="6"/>
        <v>#N/A</v>
      </c>
    </row>
    <row r="40" spans="2:49" ht="19.5" customHeight="1">
      <c r="B40" s="326" t="s">
        <v>217</v>
      </c>
      <c r="C40" s="327" t="s">
        <v>218</v>
      </c>
      <c r="D40" s="328">
        <f>マージンシート!J36</f>
        <v>0</v>
      </c>
      <c r="E40" s="329">
        <f>D40*関係係数シート!$D36</f>
        <v>0</v>
      </c>
      <c r="F40" s="329">
        <f>E40*関係係数シート!$E36</f>
        <v>0</v>
      </c>
      <c r="G40" s="330">
        <f>E40*関係係数シート!$F36</f>
        <v>0</v>
      </c>
      <c r="H40" s="329">
        <v>0</v>
      </c>
      <c r="I40" s="329">
        <f>H40*関係係数シート!D36</f>
        <v>0</v>
      </c>
      <c r="J40" s="329">
        <v>0</v>
      </c>
      <c r="K40" s="329">
        <f>J40*関係係数シート!$E36</f>
        <v>0</v>
      </c>
      <c r="L40" s="330">
        <f>J40*関係係数シート!$F36</f>
        <v>0</v>
      </c>
      <c r="M40" s="329">
        <f t="shared" si="0"/>
        <v>0</v>
      </c>
      <c r="N40" s="329">
        <f t="shared" si="7"/>
        <v>0</v>
      </c>
      <c r="O40" s="244">
        <f t="shared" si="8"/>
        <v>0</v>
      </c>
      <c r="P40" s="331"/>
      <c r="Q40" s="332"/>
      <c r="R40" s="333"/>
      <c r="S40" s="329">
        <f>$R$45*関係係数シート!H36</f>
        <v>0</v>
      </c>
      <c r="T40" s="329">
        <f>S40*関係係数シート!D36</f>
        <v>0</v>
      </c>
      <c r="U40" s="329">
        <v>0</v>
      </c>
      <c r="V40" s="329">
        <f>U40*関係係数シート!E36</f>
        <v>0</v>
      </c>
      <c r="W40" s="244">
        <f>U40*関係係数シート!F36</f>
        <v>0</v>
      </c>
      <c r="X40" s="331"/>
      <c r="Y40" s="334">
        <f>ROUND(E40*関係係数シート!$I36,0)</f>
        <v>0</v>
      </c>
      <c r="Z40" s="335">
        <f>ROUND(J40*関係係数シート!$I36,0)</f>
        <v>0</v>
      </c>
      <c r="AA40" s="335">
        <f t="shared" si="9"/>
        <v>0</v>
      </c>
      <c r="AB40" s="336">
        <f>ROUND(U40*関係係数シート!$I36,0)</f>
        <v>0</v>
      </c>
      <c r="AC40" s="329">
        <f>ROUND(E40*関係係数シート!$J36,0)</f>
        <v>0</v>
      </c>
      <c r="AD40" s="330">
        <f>ROUND(J40*関係係数シート!$J36,0)</f>
        <v>0</v>
      </c>
      <c r="AE40" s="330">
        <f t="shared" si="10"/>
        <v>0</v>
      </c>
      <c r="AF40" s="244">
        <f>ROUND(U40*関係係数シート!$J36,0)</f>
        <v>0</v>
      </c>
      <c r="AG40" s="337"/>
      <c r="AH40" s="338">
        <f t="shared" si="1"/>
        <v>0</v>
      </c>
      <c r="AI40" s="339">
        <f t="shared" si="2"/>
        <v>0</v>
      </c>
      <c r="AJ40" s="340">
        <f t="shared" si="11"/>
        <v>0</v>
      </c>
      <c r="AK40" s="338">
        <f t="shared" si="12"/>
        <v>0</v>
      </c>
      <c r="AL40" s="341">
        <f t="shared" si="13"/>
        <v>0</v>
      </c>
      <c r="AM40" s="342">
        <f>AH40*関係係数シート!G36</f>
        <v>0</v>
      </c>
      <c r="AN40" s="343">
        <f t="shared" si="14"/>
        <v>1</v>
      </c>
      <c r="AO40" s="337"/>
      <c r="AP40" s="344">
        <v>33</v>
      </c>
      <c r="AQ40" s="345" t="e">
        <f t="shared" si="3"/>
        <v>#N/A</v>
      </c>
      <c r="AR40" s="419" t="e">
        <f t="shared" si="15"/>
        <v>#N/A</v>
      </c>
      <c r="AS40" s="420" t="e">
        <f t="shared" si="4"/>
        <v>#N/A</v>
      </c>
      <c r="AT40" s="260" t="e">
        <f t="shared" si="5"/>
        <v>#N/A</v>
      </c>
      <c r="AU40" s="346" t="e">
        <f>SUM($AR$8:$AR40)/SUM($AR$8:$AR$44)</f>
        <v>#N/A</v>
      </c>
      <c r="AV40" s="432" t="e">
        <f t="shared" si="16"/>
        <v>#N/A</v>
      </c>
      <c r="AW40" s="260" t="e">
        <f t="shared" si="6"/>
        <v>#N/A</v>
      </c>
    </row>
    <row r="41" spans="2:49" ht="19.5" customHeight="1">
      <c r="B41" s="326" t="s">
        <v>219</v>
      </c>
      <c r="C41" s="327" t="s">
        <v>32</v>
      </c>
      <c r="D41" s="328">
        <f>マージンシート!J37</f>
        <v>0</v>
      </c>
      <c r="E41" s="329">
        <f>D41*関係係数シート!$D37</f>
        <v>0</v>
      </c>
      <c r="F41" s="329">
        <f>E41*関係係数シート!$E37</f>
        <v>0</v>
      </c>
      <c r="G41" s="330">
        <f>E41*関係係数シート!$F37</f>
        <v>0</v>
      </c>
      <c r="H41" s="329">
        <v>0</v>
      </c>
      <c r="I41" s="329">
        <f>H41*関係係数シート!D37</f>
        <v>0</v>
      </c>
      <c r="J41" s="329">
        <v>0</v>
      </c>
      <c r="K41" s="329">
        <f>J41*関係係数シート!$E37</f>
        <v>0</v>
      </c>
      <c r="L41" s="330">
        <f>J41*関係係数シート!$F37</f>
        <v>0</v>
      </c>
      <c r="M41" s="329">
        <f t="shared" si="0"/>
        <v>0</v>
      </c>
      <c r="N41" s="329">
        <f t="shared" si="7"/>
        <v>0</v>
      </c>
      <c r="O41" s="244">
        <f t="shared" si="8"/>
        <v>0</v>
      </c>
      <c r="P41" s="331"/>
      <c r="Q41" s="332"/>
      <c r="R41" s="333"/>
      <c r="S41" s="329">
        <f>$R$45*関係係数シート!H37</f>
        <v>0</v>
      </c>
      <c r="T41" s="329">
        <f>S41*関係係数シート!D37</f>
        <v>0</v>
      </c>
      <c r="U41" s="329">
        <v>0</v>
      </c>
      <c r="V41" s="329">
        <f>U41*関係係数シート!E37</f>
        <v>0</v>
      </c>
      <c r="W41" s="244">
        <f>U41*関係係数シート!F37</f>
        <v>0</v>
      </c>
      <c r="X41" s="331"/>
      <c r="Y41" s="334">
        <f>ROUND(E41*関係係数シート!$I37,0)</f>
        <v>0</v>
      </c>
      <c r="Z41" s="335">
        <f>ROUND(J41*関係係数シート!$I37,0)</f>
        <v>0</v>
      </c>
      <c r="AA41" s="335">
        <f t="shared" si="9"/>
        <v>0</v>
      </c>
      <c r="AB41" s="336">
        <f>ROUND(U41*関係係数シート!$I37,0)</f>
        <v>0</v>
      </c>
      <c r="AC41" s="329">
        <f>ROUND(E41*関係係数シート!$J37,0)</f>
        <v>0</v>
      </c>
      <c r="AD41" s="330">
        <f>ROUND(J41*関係係数シート!$J37,0)</f>
        <v>0</v>
      </c>
      <c r="AE41" s="330">
        <f t="shared" si="10"/>
        <v>0</v>
      </c>
      <c r="AF41" s="244">
        <f>ROUND(U41*関係係数シート!$J37,0)</f>
        <v>0</v>
      </c>
      <c r="AG41" s="337"/>
      <c r="AH41" s="338">
        <f t="shared" si="1"/>
        <v>0</v>
      </c>
      <c r="AI41" s="339">
        <f t="shared" si="2"/>
        <v>0</v>
      </c>
      <c r="AJ41" s="340">
        <f t="shared" si="11"/>
        <v>0</v>
      </c>
      <c r="AK41" s="338">
        <f t="shared" si="12"/>
        <v>0</v>
      </c>
      <c r="AL41" s="341">
        <f t="shared" si="13"/>
        <v>0</v>
      </c>
      <c r="AM41" s="342">
        <f>AH41*関係係数シート!G37</f>
        <v>0</v>
      </c>
      <c r="AN41" s="343">
        <f t="shared" si="14"/>
        <v>1</v>
      </c>
      <c r="AO41" s="337"/>
      <c r="AP41" s="344">
        <v>34</v>
      </c>
      <c r="AQ41" s="345" t="e">
        <f t="shared" si="3"/>
        <v>#N/A</v>
      </c>
      <c r="AR41" s="419" t="e">
        <f t="shared" si="15"/>
        <v>#N/A</v>
      </c>
      <c r="AS41" s="420" t="e">
        <f t="shared" si="4"/>
        <v>#N/A</v>
      </c>
      <c r="AT41" s="260" t="e">
        <f t="shared" si="5"/>
        <v>#N/A</v>
      </c>
      <c r="AU41" s="346" t="e">
        <f>SUM($AR$8:$AR41)/SUM($AR$8:$AR$44)</f>
        <v>#N/A</v>
      </c>
      <c r="AV41" s="432" t="e">
        <f t="shared" si="16"/>
        <v>#N/A</v>
      </c>
      <c r="AW41" s="260" t="e">
        <f t="shared" si="6"/>
        <v>#N/A</v>
      </c>
    </row>
    <row r="42" spans="2:49" ht="19.5" customHeight="1">
      <c r="B42" s="347" t="s">
        <v>220</v>
      </c>
      <c r="C42" s="348" t="s">
        <v>34</v>
      </c>
      <c r="D42" s="349">
        <f>マージンシート!J38</f>
        <v>0</v>
      </c>
      <c r="E42" s="350">
        <f>D42*関係係数シート!$D38</f>
        <v>0</v>
      </c>
      <c r="F42" s="350">
        <f>E42*関係係数シート!$E38</f>
        <v>0</v>
      </c>
      <c r="G42" s="351">
        <f>E42*関係係数シート!$F38</f>
        <v>0</v>
      </c>
      <c r="H42" s="350">
        <v>0</v>
      </c>
      <c r="I42" s="350">
        <f>H42*関係係数シート!D38</f>
        <v>0</v>
      </c>
      <c r="J42" s="350">
        <v>0</v>
      </c>
      <c r="K42" s="350">
        <f>J42*関係係数シート!$E38</f>
        <v>0</v>
      </c>
      <c r="L42" s="351">
        <f>J42*関係係数シート!$F38</f>
        <v>0</v>
      </c>
      <c r="M42" s="350">
        <f t="shared" si="0"/>
        <v>0</v>
      </c>
      <c r="N42" s="350">
        <f t="shared" si="7"/>
        <v>0</v>
      </c>
      <c r="O42" s="352">
        <f t="shared" si="8"/>
        <v>0</v>
      </c>
      <c r="P42" s="353"/>
      <c r="Q42" s="354"/>
      <c r="R42" s="355"/>
      <c r="S42" s="350">
        <f>$R$45*関係係数シート!H38</f>
        <v>0</v>
      </c>
      <c r="T42" s="350">
        <f>S42*関係係数シート!D38</f>
        <v>0</v>
      </c>
      <c r="U42" s="350">
        <v>0</v>
      </c>
      <c r="V42" s="350">
        <f>U42*関係係数シート!E38</f>
        <v>0</v>
      </c>
      <c r="W42" s="352">
        <f>U42*関係係数シート!F38</f>
        <v>0</v>
      </c>
      <c r="X42" s="353"/>
      <c r="Y42" s="356">
        <f>ROUND(E42*関係係数シート!$I38,0)</f>
        <v>0</v>
      </c>
      <c r="Z42" s="357">
        <f>ROUND(J42*関係係数シート!$I38,0)</f>
        <v>0</v>
      </c>
      <c r="AA42" s="357">
        <f t="shared" si="9"/>
        <v>0</v>
      </c>
      <c r="AB42" s="358">
        <f>ROUND(U42*関係係数シート!$I38,0)</f>
        <v>0</v>
      </c>
      <c r="AC42" s="350">
        <f>ROUND(E42*関係係数シート!$J38,0)</f>
        <v>0</v>
      </c>
      <c r="AD42" s="351">
        <f>ROUND(J42*関係係数シート!$J38,0)</f>
        <v>0</v>
      </c>
      <c r="AE42" s="351">
        <f t="shared" si="10"/>
        <v>0</v>
      </c>
      <c r="AF42" s="352">
        <f>ROUND(U42*関係係数シート!$J38,0)</f>
        <v>0</v>
      </c>
      <c r="AG42" s="359"/>
      <c r="AH42" s="360">
        <f t="shared" si="1"/>
        <v>0</v>
      </c>
      <c r="AI42" s="361">
        <f t="shared" si="2"/>
        <v>0</v>
      </c>
      <c r="AJ42" s="362">
        <f t="shared" si="11"/>
        <v>0</v>
      </c>
      <c r="AK42" s="360">
        <f t="shared" si="12"/>
        <v>0</v>
      </c>
      <c r="AL42" s="363">
        <f t="shared" si="13"/>
        <v>0</v>
      </c>
      <c r="AM42" s="364">
        <f>AH42*関係係数シート!G38</f>
        <v>0</v>
      </c>
      <c r="AN42" s="365">
        <f t="shared" si="14"/>
        <v>1</v>
      </c>
      <c r="AO42" s="359"/>
      <c r="AP42" s="366">
        <v>35</v>
      </c>
      <c r="AQ42" s="367" t="e">
        <f t="shared" si="3"/>
        <v>#N/A</v>
      </c>
      <c r="AR42" s="421" t="e">
        <f t="shared" si="15"/>
        <v>#N/A</v>
      </c>
      <c r="AS42" s="422" t="e">
        <f t="shared" si="4"/>
        <v>#N/A</v>
      </c>
      <c r="AT42" s="268" t="e">
        <f t="shared" si="5"/>
        <v>#N/A</v>
      </c>
      <c r="AU42" s="368" t="e">
        <f>SUM($AR$8:$AR42)/SUM($AR$8:$AR$44)</f>
        <v>#N/A</v>
      </c>
      <c r="AV42" s="433" t="e">
        <f t="shared" si="16"/>
        <v>#N/A</v>
      </c>
      <c r="AW42" s="268" t="e">
        <f t="shared" si="6"/>
        <v>#N/A</v>
      </c>
    </row>
    <row r="43" spans="2:49" ht="19.5" customHeight="1">
      <c r="B43" s="391" t="s">
        <v>221</v>
      </c>
      <c r="C43" s="370" t="s">
        <v>36</v>
      </c>
      <c r="D43" s="371">
        <f>マージンシート!J39</f>
        <v>0</v>
      </c>
      <c r="E43" s="372">
        <f>D43*関係係数シート!$D39</f>
        <v>0</v>
      </c>
      <c r="F43" s="372">
        <f>E43*関係係数シート!$E39</f>
        <v>0</v>
      </c>
      <c r="G43" s="373">
        <f>E43*関係係数シート!$F39</f>
        <v>0</v>
      </c>
      <c r="H43" s="372">
        <v>0</v>
      </c>
      <c r="I43" s="372">
        <f>H43*関係係数シート!D39</f>
        <v>0</v>
      </c>
      <c r="J43" s="372">
        <v>0</v>
      </c>
      <c r="K43" s="372">
        <f>J43*関係係数シート!$E39</f>
        <v>0</v>
      </c>
      <c r="L43" s="373">
        <f>J43*関係係数シート!$F39</f>
        <v>0</v>
      </c>
      <c r="M43" s="372">
        <f t="shared" si="0"/>
        <v>0</v>
      </c>
      <c r="N43" s="372">
        <f t="shared" si="7"/>
        <v>0</v>
      </c>
      <c r="O43" s="374">
        <f t="shared" si="8"/>
        <v>0</v>
      </c>
      <c r="P43" s="375"/>
      <c r="Q43" s="376"/>
      <c r="R43" s="377"/>
      <c r="S43" s="372">
        <f>$R$45*関係係数シート!H39</f>
        <v>0</v>
      </c>
      <c r="T43" s="372">
        <f>S43*関係係数シート!D39</f>
        <v>0</v>
      </c>
      <c r="U43" s="372">
        <v>0</v>
      </c>
      <c r="V43" s="372">
        <f>U43*関係係数シート!E39</f>
        <v>0</v>
      </c>
      <c r="W43" s="374">
        <f>U43*関係係数シート!F39</f>
        <v>0</v>
      </c>
      <c r="X43" s="375"/>
      <c r="Y43" s="378">
        <f>ROUND(E43*関係係数シート!$I39,0)</f>
        <v>0</v>
      </c>
      <c r="Z43" s="379">
        <f>ROUND(J43*関係係数シート!$I39,0)</f>
        <v>0</v>
      </c>
      <c r="AA43" s="379">
        <f t="shared" si="9"/>
        <v>0</v>
      </c>
      <c r="AB43" s="380">
        <f>ROUND(U43*関係係数シート!$I39,0)</f>
        <v>0</v>
      </c>
      <c r="AC43" s="372">
        <f>ROUND(E43*関係係数シート!$J39,0)</f>
        <v>0</v>
      </c>
      <c r="AD43" s="373">
        <f>ROUND(J43*関係係数シート!$J39,0)</f>
        <v>0</v>
      </c>
      <c r="AE43" s="373">
        <f t="shared" si="10"/>
        <v>0</v>
      </c>
      <c r="AF43" s="374">
        <f>ROUND(U43*関係係数シート!$J39,0)</f>
        <v>0</v>
      </c>
      <c r="AG43" s="381"/>
      <c r="AH43" s="382">
        <f t="shared" si="1"/>
        <v>0</v>
      </c>
      <c r="AI43" s="383">
        <f t="shared" si="2"/>
        <v>0</v>
      </c>
      <c r="AJ43" s="384">
        <f t="shared" si="11"/>
        <v>0</v>
      </c>
      <c r="AK43" s="382">
        <f t="shared" si="12"/>
        <v>0</v>
      </c>
      <c r="AL43" s="385">
        <f t="shared" si="13"/>
        <v>0</v>
      </c>
      <c r="AM43" s="386">
        <f>AH43*関係係数シート!G39</f>
        <v>0</v>
      </c>
      <c r="AN43" s="387">
        <f t="shared" si="14"/>
        <v>1</v>
      </c>
      <c r="AO43" s="381"/>
      <c r="AP43" s="388">
        <v>36</v>
      </c>
      <c r="AQ43" s="389" t="e">
        <f t="shared" si="3"/>
        <v>#N/A</v>
      </c>
      <c r="AR43" s="423" t="e">
        <f t="shared" si="15"/>
        <v>#N/A</v>
      </c>
      <c r="AS43" s="424" t="e">
        <f t="shared" si="4"/>
        <v>#N/A</v>
      </c>
      <c r="AT43" s="425" t="e">
        <f t="shared" si="5"/>
        <v>#N/A</v>
      </c>
      <c r="AU43" s="390" t="e">
        <f>SUM($AR$8:$AR43)/SUM($AR$8:$AR$44)</f>
        <v>#N/A</v>
      </c>
      <c r="AV43" s="434" t="e">
        <f t="shared" si="16"/>
        <v>#N/A</v>
      </c>
      <c r="AW43" s="425" t="e">
        <f t="shared" si="6"/>
        <v>#N/A</v>
      </c>
    </row>
    <row r="44" spans="2:49" ht="19.5" customHeight="1" thickBot="1">
      <c r="B44" s="392" t="s">
        <v>222</v>
      </c>
      <c r="C44" s="393" t="s">
        <v>38</v>
      </c>
      <c r="D44" s="394">
        <f>マージンシート!J40</f>
        <v>0</v>
      </c>
      <c r="E44" s="395">
        <f>D44*関係係数シート!$D40</f>
        <v>0</v>
      </c>
      <c r="F44" s="395">
        <f>E44*関係係数シート!$E40</f>
        <v>0</v>
      </c>
      <c r="G44" s="396">
        <f>E44*関係係数シート!$F40</f>
        <v>0</v>
      </c>
      <c r="H44" s="395">
        <v>0</v>
      </c>
      <c r="I44" s="395">
        <f>H44*関係係数シート!D40</f>
        <v>0</v>
      </c>
      <c r="J44" s="395">
        <v>0</v>
      </c>
      <c r="K44" s="395">
        <f>J44*関係係数シート!$E40</f>
        <v>0</v>
      </c>
      <c r="L44" s="396">
        <f>J44*関係係数シート!$F40</f>
        <v>0</v>
      </c>
      <c r="M44" s="395">
        <f t="shared" si="0"/>
        <v>0</v>
      </c>
      <c r="N44" s="395">
        <f t="shared" si="7"/>
        <v>0</v>
      </c>
      <c r="O44" s="397">
        <f t="shared" si="8"/>
        <v>0</v>
      </c>
      <c r="P44" s="398"/>
      <c r="Q44" s="399"/>
      <c r="R44" s="400"/>
      <c r="S44" s="395">
        <f>$R$45*関係係数シート!H40</f>
        <v>0</v>
      </c>
      <c r="T44" s="395">
        <f>S44*関係係数シート!D40</f>
        <v>0</v>
      </c>
      <c r="U44" s="395">
        <v>0</v>
      </c>
      <c r="V44" s="395">
        <f>U44*関係係数シート!E40</f>
        <v>0</v>
      </c>
      <c r="W44" s="397">
        <f>U44*関係係数シート!F40</f>
        <v>0</v>
      </c>
      <c r="X44" s="398"/>
      <c r="Y44" s="401">
        <f>ROUND(E44*関係係数シート!$I40,0)</f>
        <v>0</v>
      </c>
      <c r="Z44" s="402">
        <f>ROUND(J44*関係係数シート!$I40,0)</f>
        <v>0</v>
      </c>
      <c r="AA44" s="402">
        <f t="shared" si="9"/>
        <v>0</v>
      </c>
      <c r="AB44" s="403">
        <f>ROUND(U44*関係係数シート!$I40,0)</f>
        <v>0</v>
      </c>
      <c r="AC44" s="404">
        <f>ROUND(E44*関係係数シート!$J40,0)</f>
        <v>0</v>
      </c>
      <c r="AD44" s="405">
        <f>ROUND(J44*関係係数シート!$J40,0)</f>
        <v>0</v>
      </c>
      <c r="AE44" s="405">
        <f t="shared" si="10"/>
        <v>0</v>
      </c>
      <c r="AF44" s="406">
        <f>ROUND(U44*関係係数シート!$J40,0)</f>
        <v>0</v>
      </c>
      <c r="AG44" s="407"/>
      <c r="AH44" s="408">
        <f t="shared" si="1"/>
        <v>0</v>
      </c>
      <c r="AI44" s="409">
        <f t="shared" si="2"/>
        <v>0</v>
      </c>
      <c r="AJ44" s="410">
        <f t="shared" si="11"/>
        <v>0</v>
      </c>
      <c r="AK44" s="408">
        <f t="shared" si="12"/>
        <v>0</v>
      </c>
      <c r="AL44" s="411">
        <f t="shared" si="13"/>
        <v>0</v>
      </c>
      <c r="AM44" s="412">
        <f>AH44*関係係数シート!G40</f>
        <v>0</v>
      </c>
      <c r="AN44" s="413">
        <f t="shared" si="14"/>
        <v>1</v>
      </c>
      <c r="AO44" s="407"/>
      <c r="AP44" s="414">
        <v>37</v>
      </c>
      <c r="AQ44" s="415" t="e">
        <f t="shared" si="3"/>
        <v>#N/A</v>
      </c>
      <c r="AR44" s="426" t="e">
        <f t="shared" si="15"/>
        <v>#N/A</v>
      </c>
      <c r="AS44" s="427" t="e">
        <f t="shared" si="4"/>
        <v>#N/A</v>
      </c>
      <c r="AT44" s="428" t="e">
        <f t="shared" si="5"/>
        <v>#N/A</v>
      </c>
      <c r="AU44" s="416" t="e">
        <f>SUM($AR$8:$AR44)/SUM($AR$8:$AR$44)</f>
        <v>#N/A</v>
      </c>
      <c r="AV44" s="435" t="e">
        <f t="shared" si="16"/>
        <v>#N/A</v>
      </c>
      <c r="AW44" s="428" t="e">
        <f t="shared" si="6"/>
        <v>#N/A</v>
      </c>
    </row>
    <row r="45" spans="2:49" ht="19.5" customHeight="1" thickBot="1">
      <c r="B45" s="41"/>
      <c r="C45" s="42" t="s">
        <v>45</v>
      </c>
      <c r="D45" s="43">
        <f>SUM(D8:D44)</f>
        <v>0</v>
      </c>
      <c r="E45" s="44">
        <f>SUM(E8:E44)</f>
        <v>0</v>
      </c>
      <c r="F45" s="44">
        <f>SUM(F8:F44)</f>
        <v>0</v>
      </c>
      <c r="G45" s="110">
        <f>SUM(G8:G44)</f>
        <v>0</v>
      </c>
      <c r="H45" s="44">
        <f>SUM(H8:H44)</f>
        <v>0</v>
      </c>
      <c r="I45" s="44">
        <f t="shared" ref="I45:O45" si="17">SUM(I8:I44)</f>
        <v>0</v>
      </c>
      <c r="J45" s="44">
        <f t="shared" si="17"/>
        <v>0</v>
      </c>
      <c r="K45" s="44">
        <f>SUM(K8:K44)</f>
        <v>0</v>
      </c>
      <c r="L45" s="110">
        <f>SUM(L8:L44)</f>
        <v>0</v>
      </c>
      <c r="M45" s="44">
        <f t="shared" si="17"/>
        <v>0</v>
      </c>
      <c r="N45" s="44">
        <f t="shared" si="17"/>
        <v>0</v>
      </c>
      <c r="O45" s="45">
        <f t="shared" si="17"/>
        <v>0</v>
      </c>
      <c r="P45" s="40"/>
      <c r="Q45" s="65">
        <f>関係係数シート!$N$3</f>
        <v>0.57137298099833567</v>
      </c>
      <c r="R45" s="46">
        <f>O45*Q45</f>
        <v>0</v>
      </c>
      <c r="S45" s="44">
        <f>SUM(S8:S44)</f>
        <v>0</v>
      </c>
      <c r="T45" s="44">
        <f>SUM(T8:T44)</f>
        <v>0</v>
      </c>
      <c r="U45" s="44">
        <f>SUM(U8:U44)</f>
        <v>0</v>
      </c>
      <c r="V45" s="44">
        <f>SUM(V8:V44)</f>
        <v>0</v>
      </c>
      <c r="W45" s="45">
        <f>SUM(W8:W44)</f>
        <v>0</v>
      </c>
      <c r="X45" s="40"/>
      <c r="Y45" s="66">
        <f>SUM(Y8:Y44)</f>
        <v>0</v>
      </c>
      <c r="Z45" s="46">
        <f t="shared" ref="Z45:AA45" si="18">SUM(Z8:Z44)</f>
        <v>0</v>
      </c>
      <c r="AA45" s="46">
        <f t="shared" si="18"/>
        <v>0</v>
      </c>
      <c r="AB45" s="44">
        <f t="shared" ref="AB45:AF45" si="19">SUM(AB8:AB44)</f>
        <v>0</v>
      </c>
      <c r="AC45" s="44">
        <f t="shared" si="19"/>
        <v>0</v>
      </c>
      <c r="AD45" s="110">
        <f t="shared" si="19"/>
        <v>0</v>
      </c>
      <c r="AE45" s="110">
        <f t="shared" si="19"/>
        <v>0</v>
      </c>
      <c r="AF45" s="45">
        <f t="shared" si="19"/>
        <v>0</v>
      </c>
      <c r="AH45" s="113">
        <f>SUM(AH8:AH44)</f>
        <v>0</v>
      </c>
      <c r="AI45" s="114">
        <f>SUM(AI8:AI44)</f>
        <v>0</v>
      </c>
      <c r="AJ45" s="115">
        <f t="shared" ref="AJ45:AL45" si="20">SUM(AJ8:AJ44)</f>
        <v>0</v>
      </c>
      <c r="AK45" s="113">
        <f t="shared" si="20"/>
        <v>0</v>
      </c>
      <c r="AL45" s="116">
        <f t="shared" si="20"/>
        <v>0</v>
      </c>
      <c r="AM45" s="116">
        <f>SUM(AM8:AM44)</f>
        <v>0</v>
      </c>
      <c r="AN45" s="117"/>
      <c r="AP45" s="118"/>
      <c r="AQ45" s="119" t="s">
        <v>45</v>
      </c>
      <c r="AR45" s="429" t="e">
        <f>SUM(AR8:AR44)</f>
        <v>#N/A</v>
      </c>
      <c r="AS45" s="430" t="e">
        <f t="shared" ref="AS45:AT45" si="21">SUM(AS8:AS44)</f>
        <v>#N/A</v>
      </c>
      <c r="AT45" s="231" t="e">
        <f t="shared" si="21"/>
        <v>#N/A</v>
      </c>
      <c r="AU45" s="50"/>
      <c r="AV45" s="436" t="e">
        <f>SUM(AV8:AV44)</f>
        <v>#N/A</v>
      </c>
      <c r="AW45" s="231" t="e">
        <f>SUM(AW8:AW44)</f>
        <v>#N/A</v>
      </c>
    </row>
    <row r="46" spans="2:49" ht="19.5" customHeight="1" thickBot="1"/>
    <row r="47" spans="2:49" ht="19.5" customHeight="1" thickTop="1" thickBot="1">
      <c r="C47" s="21" t="s">
        <v>102</v>
      </c>
      <c r="D47" s="4"/>
      <c r="T47" s="5" t="s">
        <v>62</v>
      </c>
      <c r="U47" s="22">
        <f>IFERROR(SUM(M45,U45)/D45,0)</f>
        <v>0</v>
      </c>
    </row>
    <row r="48" spans="2:49" ht="12.75" customHeight="1" thickTop="1"/>
  </sheetData>
  <mergeCells count="48">
    <mergeCell ref="AC3:AF3"/>
    <mergeCell ref="AB4:AB7"/>
    <mergeCell ref="AH3:AN3"/>
    <mergeCell ref="Y3:AB3"/>
    <mergeCell ref="AF4:AF7"/>
    <mergeCell ref="AC4:AE4"/>
    <mergeCell ref="Y4:AA4"/>
    <mergeCell ref="Y5:Y7"/>
    <mergeCell ref="Z5:Z7"/>
    <mergeCell ref="AA5:AA7"/>
    <mergeCell ref="AC5:AC7"/>
    <mergeCell ref="AD5:AD7"/>
    <mergeCell ref="AE5:AE7"/>
    <mergeCell ref="Q3:W3"/>
    <mergeCell ref="U4:U7"/>
    <mergeCell ref="B4:C7"/>
    <mergeCell ref="T4:T7"/>
    <mergeCell ref="H4:H7"/>
    <mergeCell ref="S4:S7"/>
    <mergeCell ref="R4:R7"/>
    <mergeCell ref="Q4:Q7"/>
    <mergeCell ref="D4:G4"/>
    <mergeCell ref="I4:I7"/>
    <mergeCell ref="J4:L4"/>
    <mergeCell ref="D3:O3"/>
    <mergeCell ref="M4:O4"/>
    <mergeCell ref="D5:D7"/>
    <mergeCell ref="E5:E7"/>
    <mergeCell ref="F6:F7"/>
    <mergeCell ref="J5:J7"/>
    <mergeCell ref="K6:K7"/>
    <mergeCell ref="M5:M7"/>
    <mergeCell ref="N6:N7"/>
    <mergeCell ref="AN4:AN7"/>
    <mergeCell ref="AL5:AL7"/>
    <mergeCell ref="AK4:AK7"/>
    <mergeCell ref="AI5:AI7"/>
    <mergeCell ref="AH4:AH7"/>
    <mergeCell ref="V5:V7"/>
    <mergeCell ref="AM4:AM7"/>
    <mergeCell ref="AP3:AW3"/>
    <mergeCell ref="AP4:AP7"/>
    <mergeCell ref="AQ4:AQ7"/>
    <mergeCell ref="AR4:AR7"/>
    <mergeCell ref="AS5:AS7"/>
    <mergeCell ref="AU4:AU7"/>
    <mergeCell ref="AV4:AV7"/>
    <mergeCell ref="AW5:AW7"/>
  </mergeCells>
  <phoneticPr fontId="3"/>
  <pageMargins left="0.31496062992125984" right="0.31496062992125984" top="0.70866141732283472" bottom="0.74803149606299213" header="0.51181102362204722" footer="0.51181102362204722"/>
  <pageSetup paperSize="9" scale="60" fitToWidth="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A29"/>
  <sheetViews>
    <sheetView showGridLines="0" zoomScaleNormal="100" workbookViewId="0">
      <selection activeCell="I15" sqref="I15"/>
    </sheetView>
  </sheetViews>
  <sheetFormatPr defaultRowHeight="13.5"/>
  <cols>
    <col min="1" max="1" width="2.625" customWidth="1"/>
    <col min="2" max="2" width="16.75" customWidth="1"/>
    <col min="3" max="3" width="31.875" bestFit="1" customWidth="1"/>
    <col min="4" max="4" width="13.125" bestFit="1" customWidth="1"/>
    <col min="5" max="5" width="10.5" bestFit="1" customWidth="1"/>
    <col min="6" max="6" width="2.625" customWidth="1"/>
    <col min="7" max="7" width="3.875" customWidth="1"/>
    <col min="8" max="8" width="22.25" bestFit="1" customWidth="1"/>
    <col min="9" max="9" width="25.625" bestFit="1" customWidth="1"/>
    <col min="10" max="10" width="16.875" customWidth="1"/>
    <col min="11" max="11" width="18.125" customWidth="1"/>
    <col min="13" max="13" width="9" bestFit="1" customWidth="1"/>
    <col min="14" max="14" width="10.5" customWidth="1"/>
    <col min="15" max="15" width="13.375" customWidth="1"/>
    <col min="16" max="16" width="28.75" customWidth="1"/>
    <col min="17" max="17" width="3.125" customWidth="1"/>
    <col min="18" max="18" width="4" customWidth="1"/>
    <col min="19" max="19" width="24.25" bestFit="1" customWidth="1"/>
    <col min="20" max="20" width="25.625" bestFit="1" customWidth="1"/>
    <col min="21" max="21" width="10.25" bestFit="1" customWidth="1"/>
    <col min="22" max="22" width="13.25" customWidth="1"/>
    <col min="23" max="23" width="9.875" bestFit="1" customWidth="1"/>
    <col min="24" max="24" width="9.875" customWidth="1"/>
    <col min="25" max="25" width="10.25" bestFit="1" customWidth="1"/>
    <col min="26" max="26" width="14.625" customWidth="1"/>
    <col min="27" max="27" width="29.75" customWidth="1"/>
  </cols>
  <sheetData>
    <row r="1" spans="2:27" ht="22.5" customHeight="1" thickBot="1">
      <c r="G1" s="211" t="s">
        <v>313</v>
      </c>
      <c r="O1" t="s">
        <v>255</v>
      </c>
    </row>
    <row r="2" spans="2:27" s="16" customFormat="1" ht="40.5">
      <c r="B2" s="756"/>
      <c r="C2" s="758" t="s">
        <v>273</v>
      </c>
      <c r="D2" s="758" t="s">
        <v>248</v>
      </c>
      <c r="E2" s="760" t="s">
        <v>274</v>
      </c>
      <c r="G2" s="762" t="s">
        <v>247</v>
      </c>
      <c r="H2" s="763"/>
      <c r="I2" s="213" t="s">
        <v>249</v>
      </c>
      <c r="J2" s="213" t="s">
        <v>336</v>
      </c>
      <c r="K2" s="213" t="s">
        <v>346</v>
      </c>
      <c r="L2" s="213" t="s">
        <v>253</v>
      </c>
      <c r="M2" s="213" t="s">
        <v>303</v>
      </c>
      <c r="N2" s="213" t="s">
        <v>254</v>
      </c>
      <c r="O2" s="214" t="s">
        <v>298</v>
      </c>
      <c r="P2" s="775" t="s">
        <v>305</v>
      </c>
      <c r="R2"/>
      <c r="S2"/>
      <c r="T2"/>
      <c r="U2"/>
      <c r="V2"/>
      <c r="W2"/>
      <c r="X2"/>
      <c r="Y2"/>
      <c r="Z2"/>
      <c r="AA2"/>
    </row>
    <row r="3" spans="2:27" ht="14.25" customHeight="1" thickBot="1">
      <c r="B3" s="757"/>
      <c r="C3" s="759"/>
      <c r="D3" s="759"/>
      <c r="E3" s="761"/>
      <c r="G3" s="764" t="s">
        <v>248</v>
      </c>
      <c r="H3" s="765"/>
      <c r="I3" s="215"/>
      <c r="J3" s="216" t="s">
        <v>250</v>
      </c>
      <c r="K3" s="216" t="s">
        <v>251</v>
      </c>
      <c r="L3" s="216" t="s">
        <v>306</v>
      </c>
      <c r="M3" s="216" t="s">
        <v>304</v>
      </c>
      <c r="N3" s="216" t="s">
        <v>256</v>
      </c>
      <c r="O3" s="217" t="s">
        <v>311</v>
      </c>
      <c r="P3" s="776"/>
    </row>
    <row r="4" spans="2:27" ht="13.5" customHeight="1">
      <c r="B4" s="770" t="s">
        <v>338</v>
      </c>
      <c r="C4" s="234" t="s">
        <v>268</v>
      </c>
      <c r="D4" s="234" t="s">
        <v>250</v>
      </c>
      <c r="E4" s="235">
        <v>11075592</v>
      </c>
      <c r="G4" s="766" t="s">
        <v>264</v>
      </c>
      <c r="H4" s="234" t="s">
        <v>257</v>
      </c>
      <c r="I4" s="234" t="s">
        <v>243</v>
      </c>
      <c r="J4" s="248">
        <f>VLOOKUP(I4,$C$4:$E$8,3,0)</f>
        <v>3135538</v>
      </c>
      <c r="K4" s="249">
        <v>40816.937530000003</v>
      </c>
      <c r="L4" s="250">
        <f>K4/J4</f>
        <v>1.3017522839780606E-2</v>
      </c>
      <c r="M4" s="251">
        <v>1</v>
      </c>
      <c r="N4" s="252">
        <f>E14</f>
        <v>0</v>
      </c>
      <c r="O4" s="253">
        <f>L4*M4*N4</f>
        <v>0</v>
      </c>
      <c r="P4" s="254"/>
    </row>
    <row r="5" spans="2:27">
      <c r="B5" s="771"/>
      <c r="C5" s="236" t="s">
        <v>265</v>
      </c>
      <c r="D5" s="236" t="s">
        <v>251</v>
      </c>
      <c r="E5" s="237">
        <v>3756044</v>
      </c>
      <c r="G5" s="767"/>
      <c r="H5" s="236" t="s">
        <v>258</v>
      </c>
      <c r="I5" s="236" t="s">
        <v>286</v>
      </c>
      <c r="J5" s="255">
        <f t="shared" ref="J5:J12" si="0">VLOOKUP(I5,$C$4:$E$8,3,0)</f>
        <v>946071</v>
      </c>
      <c r="K5" s="256">
        <v>5026.9669089999998</v>
      </c>
      <c r="L5" s="257">
        <f t="shared" ref="L5:L10" si="1">K5/J5</f>
        <v>5.313519713636714E-3</v>
      </c>
      <c r="M5" s="258">
        <v>1</v>
      </c>
      <c r="N5" s="259">
        <f>E15</f>
        <v>0</v>
      </c>
      <c r="O5" s="260">
        <f t="shared" ref="O5:O10" si="2">L5*M5*N5</f>
        <v>0</v>
      </c>
      <c r="P5" s="261"/>
    </row>
    <row r="6" spans="2:27">
      <c r="B6" s="771"/>
      <c r="C6" s="236" t="s">
        <v>267</v>
      </c>
      <c r="D6" s="236" t="s">
        <v>277</v>
      </c>
      <c r="E6" s="237">
        <v>12031220</v>
      </c>
      <c r="G6" s="767"/>
      <c r="H6" s="236" t="s">
        <v>259</v>
      </c>
      <c r="I6" s="236" t="s">
        <v>268</v>
      </c>
      <c r="J6" s="255">
        <f t="shared" si="0"/>
        <v>11075592</v>
      </c>
      <c r="K6" s="256">
        <v>33479.619070000001</v>
      </c>
      <c r="L6" s="257">
        <f t="shared" si="1"/>
        <v>3.0228288537533705E-3</v>
      </c>
      <c r="M6" s="258">
        <v>1</v>
      </c>
      <c r="N6" s="259">
        <f>E11</f>
        <v>0</v>
      </c>
      <c r="O6" s="260">
        <f t="shared" si="2"/>
        <v>0</v>
      </c>
      <c r="P6" s="261"/>
    </row>
    <row r="7" spans="2:27">
      <c r="B7" s="771"/>
      <c r="C7" s="236" t="s">
        <v>243</v>
      </c>
      <c r="D7" s="236" t="s">
        <v>278</v>
      </c>
      <c r="E7" s="237">
        <v>3135538</v>
      </c>
      <c r="G7" s="767"/>
      <c r="H7" s="236" t="s">
        <v>260</v>
      </c>
      <c r="I7" s="236" t="s">
        <v>268</v>
      </c>
      <c r="J7" s="255">
        <f t="shared" si="0"/>
        <v>11075592</v>
      </c>
      <c r="K7" s="256">
        <v>1885.5522490000001</v>
      </c>
      <c r="L7" s="257">
        <f t="shared" si="1"/>
        <v>1.7024392456854677E-4</v>
      </c>
      <c r="M7" s="258">
        <v>1</v>
      </c>
      <c r="N7" s="259">
        <f>E11</f>
        <v>0</v>
      </c>
      <c r="O7" s="260">
        <f t="shared" si="2"/>
        <v>0</v>
      </c>
      <c r="P7" s="261"/>
    </row>
    <row r="8" spans="2:27">
      <c r="B8" s="772"/>
      <c r="C8" s="238" t="s">
        <v>279</v>
      </c>
      <c r="D8" s="238" t="s">
        <v>280</v>
      </c>
      <c r="E8" s="239">
        <v>946071</v>
      </c>
      <c r="G8" s="767"/>
      <c r="H8" s="236" t="s">
        <v>261</v>
      </c>
      <c r="I8" s="236" t="s">
        <v>268</v>
      </c>
      <c r="J8" s="255">
        <f t="shared" si="0"/>
        <v>11075592</v>
      </c>
      <c r="K8" s="256">
        <v>23018.601052000002</v>
      </c>
      <c r="L8" s="257">
        <f t="shared" si="1"/>
        <v>2.0783178950615011E-3</v>
      </c>
      <c r="M8" s="258">
        <v>1</v>
      </c>
      <c r="N8" s="259">
        <f>E11</f>
        <v>0</v>
      </c>
      <c r="O8" s="260">
        <f t="shared" si="2"/>
        <v>0</v>
      </c>
      <c r="P8" s="261"/>
    </row>
    <row r="9" spans="2:27" ht="27">
      <c r="B9" s="768" t="s">
        <v>275</v>
      </c>
      <c r="C9" s="240" t="s">
        <v>269</v>
      </c>
      <c r="D9" s="240" t="s">
        <v>281</v>
      </c>
      <c r="E9" s="241">
        <f>E5/E4</f>
        <v>0.33912805744379171</v>
      </c>
      <c r="G9" s="767"/>
      <c r="H9" s="236" t="s">
        <v>262</v>
      </c>
      <c r="I9" s="236" t="s">
        <v>265</v>
      </c>
      <c r="J9" s="255">
        <f t="shared" si="0"/>
        <v>3756044</v>
      </c>
      <c r="K9" s="256">
        <v>29222.403113</v>
      </c>
      <c r="L9" s="257">
        <f t="shared" si="1"/>
        <v>7.780101381400218E-3</v>
      </c>
      <c r="M9" s="258">
        <v>1</v>
      </c>
      <c r="N9" s="259">
        <f>E12</f>
        <v>0</v>
      </c>
      <c r="O9" s="260">
        <f t="shared" si="2"/>
        <v>0</v>
      </c>
      <c r="P9" s="262" t="s">
        <v>337</v>
      </c>
    </row>
    <row r="10" spans="2:27">
      <c r="B10" s="768"/>
      <c r="C10" s="238" t="s">
        <v>270</v>
      </c>
      <c r="D10" s="238" t="s">
        <v>282</v>
      </c>
      <c r="E10" s="242">
        <f>E6/E4</f>
        <v>1.0862823404834703</v>
      </c>
      <c r="G10" s="767"/>
      <c r="H10" s="238" t="s">
        <v>263</v>
      </c>
      <c r="I10" s="238" t="s">
        <v>268</v>
      </c>
      <c r="J10" s="263">
        <f t="shared" si="0"/>
        <v>11075592</v>
      </c>
      <c r="K10" s="264">
        <v>14604.960122</v>
      </c>
      <c r="L10" s="265">
        <f t="shared" si="1"/>
        <v>1.3186618035406143E-3</v>
      </c>
      <c r="M10" s="266">
        <v>1</v>
      </c>
      <c r="N10" s="267">
        <f>E11</f>
        <v>0</v>
      </c>
      <c r="O10" s="268">
        <f t="shared" si="2"/>
        <v>0</v>
      </c>
      <c r="P10" s="269"/>
    </row>
    <row r="11" spans="2:27">
      <c r="B11" s="768" t="s">
        <v>276</v>
      </c>
      <c r="C11" s="240" t="s">
        <v>139</v>
      </c>
      <c r="D11" s="240" t="s">
        <v>284</v>
      </c>
      <c r="E11" s="243">
        <f>'計算シート '!AH45</f>
        <v>0</v>
      </c>
      <c r="G11" s="767"/>
      <c r="H11" s="549" t="s">
        <v>318</v>
      </c>
      <c r="I11" s="549"/>
      <c r="J11" s="549"/>
      <c r="K11" s="549"/>
      <c r="L11" s="549"/>
      <c r="M11" s="549"/>
      <c r="N11" s="550"/>
      <c r="O11" s="225">
        <f>SUM(O4:O10)</f>
        <v>0</v>
      </c>
      <c r="P11" s="233"/>
    </row>
    <row r="12" spans="2:27" ht="13.5" customHeight="1">
      <c r="B12" s="768"/>
      <c r="C12" s="236" t="s">
        <v>271</v>
      </c>
      <c r="D12" s="236" t="s">
        <v>283</v>
      </c>
      <c r="E12" s="244">
        <f>E11*E9</f>
        <v>0</v>
      </c>
      <c r="G12" s="752" t="s">
        <v>244</v>
      </c>
      <c r="H12" s="753"/>
      <c r="I12" s="1" t="s">
        <v>268</v>
      </c>
      <c r="J12" s="223">
        <f t="shared" si="0"/>
        <v>11075592</v>
      </c>
      <c r="K12" s="202">
        <v>28167.263999999999</v>
      </c>
      <c r="L12" s="277">
        <f>K12/J12</f>
        <v>2.543183605896642E-3</v>
      </c>
      <c r="M12" s="203">
        <v>1</v>
      </c>
      <c r="N12" s="224">
        <f>E11</f>
        <v>0</v>
      </c>
      <c r="O12" s="219">
        <f>L12*M12*N12</f>
        <v>0</v>
      </c>
      <c r="P12" s="201"/>
    </row>
    <row r="13" spans="2:27" ht="14.25" thickBot="1">
      <c r="B13" s="768"/>
      <c r="C13" s="236" t="s">
        <v>272</v>
      </c>
      <c r="D13" s="236" t="s">
        <v>285</v>
      </c>
      <c r="E13" s="244">
        <f>E11*E10</f>
        <v>0</v>
      </c>
      <c r="G13" s="777" t="s">
        <v>290</v>
      </c>
      <c r="H13" s="778"/>
      <c r="I13" s="778"/>
      <c r="J13" s="778"/>
      <c r="K13" s="778"/>
      <c r="L13" s="778"/>
      <c r="M13" s="778"/>
      <c r="N13" s="779"/>
      <c r="O13" s="220">
        <f>O9*(3.72-2.2)/2.2</f>
        <v>0</v>
      </c>
      <c r="P13" s="212" t="s">
        <v>309</v>
      </c>
    </row>
    <row r="14" spans="2:27" ht="14.25" thickBot="1">
      <c r="B14" s="768"/>
      <c r="C14" s="236" t="s">
        <v>288</v>
      </c>
      <c r="D14" s="236" t="s">
        <v>289</v>
      </c>
      <c r="E14" s="245">
        <f>'計算シート '!AJ45</f>
        <v>0</v>
      </c>
      <c r="G14" s="621" t="s">
        <v>45</v>
      </c>
      <c r="H14" s="750"/>
      <c r="I14" s="750"/>
      <c r="J14" s="750"/>
      <c r="K14" s="750"/>
      <c r="L14" s="750"/>
      <c r="M14" s="750"/>
      <c r="N14" s="750"/>
      <c r="O14" s="221">
        <f>SUM(O11:O13)</f>
        <v>0</v>
      </c>
      <c r="P14" s="205"/>
    </row>
    <row r="15" spans="2:27" ht="14.25" thickBot="1">
      <c r="B15" s="769"/>
      <c r="C15" s="246" t="s">
        <v>287</v>
      </c>
      <c r="D15" s="246" t="s">
        <v>289</v>
      </c>
      <c r="E15" s="247">
        <f>'計算シート '!AM45</f>
        <v>0</v>
      </c>
      <c r="K15" s="206"/>
    </row>
    <row r="16" spans="2:27" ht="14.25" thickBot="1">
      <c r="G16" t="s">
        <v>314</v>
      </c>
    </row>
    <row r="17" spans="7:16" ht="40.5">
      <c r="G17" s="762" t="s">
        <v>247</v>
      </c>
      <c r="H17" s="763"/>
      <c r="I17" s="213" t="s">
        <v>249</v>
      </c>
      <c r="J17" s="213" t="s">
        <v>336</v>
      </c>
      <c r="K17" s="213" t="s">
        <v>347</v>
      </c>
      <c r="L17" s="213" t="s">
        <v>253</v>
      </c>
      <c r="M17" s="213" t="s">
        <v>307</v>
      </c>
      <c r="N17" s="213" t="s">
        <v>254</v>
      </c>
      <c r="O17" s="214" t="s">
        <v>299</v>
      </c>
      <c r="P17" s="214" t="s">
        <v>305</v>
      </c>
    </row>
    <row r="18" spans="7:16" ht="14.25" thickBot="1">
      <c r="G18" s="764" t="s">
        <v>248</v>
      </c>
      <c r="H18" s="765"/>
      <c r="I18" s="215"/>
      <c r="J18" s="216" t="s">
        <v>250</v>
      </c>
      <c r="K18" s="216" t="s">
        <v>251</v>
      </c>
      <c r="L18" s="216" t="s">
        <v>252</v>
      </c>
      <c r="M18" s="216" t="s">
        <v>308</v>
      </c>
      <c r="N18" s="216" t="s">
        <v>256</v>
      </c>
      <c r="O18" s="218" t="s">
        <v>310</v>
      </c>
      <c r="P18" s="218"/>
    </row>
    <row r="19" spans="7:16">
      <c r="G19" s="766" t="s">
        <v>238</v>
      </c>
      <c r="H19" s="234" t="s">
        <v>239</v>
      </c>
      <c r="I19" s="234" t="s">
        <v>243</v>
      </c>
      <c r="J19" s="248">
        <f>VLOOKUP(I19,$C$4:$E$8,3,0)</f>
        <v>3135538</v>
      </c>
      <c r="K19" s="270">
        <v>90347.15400000001</v>
      </c>
      <c r="L19" s="271">
        <f>K19/J19</f>
        <v>2.8813924117647438E-2</v>
      </c>
      <c r="M19" s="251">
        <v>1</v>
      </c>
      <c r="N19" s="248">
        <f>E14</f>
        <v>0</v>
      </c>
      <c r="O19" s="253">
        <f>L19*M19*N19</f>
        <v>0</v>
      </c>
      <c r="P19" s="254"/>
    </row>
    <row r="20" spans="7:16">
      <c r="G20" s="767"/>
      <c r="H20" s="236" t="s">
        <v>240</v>
      </c>
      <c r="I20" s="236" t="s">
        <v>286</v>
      </c>
      <c r="J20" s="255">
        <f t="shared" ref="J20:J22" si="3">VLOOKUP(I20,$C$4:$E$8,3,0)</f>
        <v>946071</v>
      </c>
      <c r="K20" s="272">
        <v>16086.829999999998</v>
      </c>
      <c r="L20" s="273">
        <f t="shared" ref="L20:L22" si="4">K20/J20</f>
        <v>1.7003829522308576E-2</v>
      </c>
      <c r="M20" s="258">
        <v>1</v>
      </c>
      <c r="N20" s="255">
        <f>E15</f>
        <v>0</v>
      </c>
      <c r="O20" s="260">
        <f t="shared" ref="O20:O22" si="5">L20*M20*N20</f>
        <v>0</v>
      </c>
      <c r="P20" s="261"/>
    </row>
    <row r="21" spans="7:16" ht="40.5">
      <c r="G21" s="767"/>
      <c r="H21" s="236" t="s">
        <v>241</v>
      </c>
      <c r="I21" s="236" t="s">
        <v>267</v>
      </c>
      <c r="J21" s="274"/>
      <c r="K21" s="272"/>
      <c r="L21" s="258">
        <f>0.014*0.7</f>
        <v>9.7999999999999997E-3</v>
      </c>
      <c r="M21" s="258">
        <v>1</v>
      </c>
      <c r="N21" s="255">
        <f>E13</f>
        <v>0</v>
      </c>
      <c r="O21" s="260">
        <f t="shared" si="5"/>
        <v>0</v>
      </c>
      <c r="P21" s="262" t="s">
        <v>319</v>
      </c>
    </row>
    <row r="22" spans="7:16">
      <c r="G22" s="767"/>
      <c r="H22" s="236" t="s">
        <v>242</v>
      </c>
      <c r="I22" s="236" t="s">
        <v>268</v>
      </c>
      <c r="J22" s="255">
        <f t="shared" si="3"/>
        <v>11075592</v>
      </c>
      <c r="K22" s="272">
        <v>11576.300999999999</v>
      </c>
      <c r="L22" s="273">
        <f t="shared" si="4"/>
        <v>1.0452083283674588E-3</v>
      </c>
      <c r="M22" s="258">
        <v>1</v>
      </c>
      <c r="N22" s="255">
        <f>E11</f>
        <v>0</v>
      </c>
      <c r="O22" s="260">
        <f t="shared" si="5"/>
        <v>0</v>
      </c>
      <c r="P22" s="261"/>
    </row>
    <row r="23" spans="7:16" ht="14.25" thickBot="1">
      <c r="G23" s="767"/>
      <c r="H23" s="783" t="s">
        <v>316</v>
      </c>
      <c r="I23" s="783"/>
      <c r="J23" s="783"/>
      <c r="K23" s="783"/>
      <c r="L23" s="783"/>
      <c r="M23" s="783"/>
      <c r="N23" s="784"/>
      <c r="O23" s="225">
        <f>SUM(O19:O22)</f>
        <v>0</v>
      </c>
      <c r="P23" s="59"/>
    </row>
    <row r="24" spans="7:16" ht="14.25" thickBot="1">
      <c r="G24" s="773" t="s">
        <v>244</v>
      </c>
      <c r="H24" s="774"/>
      <c r="I24" s="226" t="s">
        <v>268</v>
      </c>
      <c r="J24" s="227">
        <f t="shared" ref="J24:J26" si="6">VLOOKUP(I24,$C$4:$E$8,3,0)</f>
        <v>11075592</v>
      </c>
      <c r="K24" s="228">
        <v>8626.82</v>
      </c>
      <c r="L24" s="229">
        <f t="shared" ref="L24:L26" si="7">K24/J24</f>
        <v>7.7890373715463698E-4</v>
      </c>
      <c r="M24" s="230">
        <v>1</v>
      </c>
      <c r="N24" s="227">
        <f>E11</f>
        <v>0</v>
      </c>
      <c r="O24" s="231">
        <f t="shared" ref="O24:O25" si="8">L24*M24*N24</f>
        <v>0</v>
      </c>
      <c r="P24" s="232"/>
    </row>
    <row r="25" spans="7:16" ht="27">
      <c r="G25" s="785" t="s">
        <v>245</v>
      </c>
      <c r="H25" s="234" t="s">
        <v>246</v>
      </c>
      <c r="I25" s="234" t="s">
        <v>265</v>
      </c>
      <c r="J25" s="248">
        <f t="shared" si="6"/>
        <v>3756044</v>
      </c>
      <c r="K25" s="270">
        <v>38552.222000000002</v>
      </c>
      <c r="L25" s="271">
        <f t="shared" si="7"/>
        <v>1.0264049622421889E-2</v>
      </c>
      <c r="M25" s="251">
        <v>1</v>
      </c>
      <c r="N25" s="248">
        <f>E12</f>
        <v>0</v>
      </c>
      <c r="O25" s="253">
        <f t="shared" si="8"/>
        <v>0</v>
      </c>
      <c r="P25" s="275" t="s">
        <v>337</v>
      </c>
    </row>
    <row r="26" spans="7:16">
      <c r="G26" s="785"/>
      <c r="H26" s="236" t="s">
        <v>301</v>
      </c>
      <c r="I26" s="236" t="s">
        <v>268</v>
      </c>
      <c r="J26" s="255">
        <f t="shared" si="6"/>
        <v>11075592</v>
      </c>
      <c r="K26" s="272">
        <v>6709.2929999999997</v>
      </c>
      <c r="L26" s="273">
        <f t="shared" si="7"/>
        <v>6.0577285620488724E-4</v>
      </c>
      <c r="M26" s="258">
        <v>1</v>
      </c>
      <c r="N26" s="255">
        <f>E11</f>
        <v>0</v>
      </c>
      <c r="O26" s="260">
        <f>L26*M26*N26</f>
        <v>0</v>
      </c>
      <c r="P26" s="261"/>
    </row>
    <row r="27" spans="7:16" ht="27">
      <c r="G27" s="785"/>
      <c r="H27" s="780" t="s">
        <v>302</v>
      </c>
      <c r="I27" s="781"/>
      <c r="J27" s="781"/>
      <c r="K27" s="781"/>
      <c r="L27" s="781"/>
      <c r="M27" s="781"/>
      <c r="N27" s="782"/>
      <c r="O27" s="268">
        <f>O25*(3.72-2.2)/2.2</f>
        <v>0</v>
      </c>
      <c r="P27" s="276" t="s">
        <v>312</v>
      </c>
    </row>
    <row r="28" spans="7:16" ht="14.25" thickBot="1">
      <c r="G28" s="786"/>
      <c r="H28" s="754" t="s">
        <v>317</v>
      </c>
      <c r="I28" s="754"/>
      <c r="J28" s="754"/>
      <c r="K28" s="754"/>
      <c r="L28" s="754"/>
      <c r="M28" s="754"/>
      <c r="N28" s="755"/>
      <c r="O28" s="222">
        <f>SUM(O24:O27)</f>
        <v>0</v>
      </c>
      <c r="P28" s="204"/>
    </row>
    <row r="29" spans="7:16" ht="14.25" thickBot="1">
      <c r="G29" s="621" t="s">
        <v>45</v>
      </c>
      <c r="H29" s="750"/>
      <c r="I29" s="750"/>
      <c r="J29" s="750"/>
      <c r="K29" s="750"/>
      <c r="L29" s="750"/>
      <c r="M29" s="750"/>
      <c r="N29" s="751"/>
      <c r="O29" s="221">
        <f>O23+O24+O28</f>
        <v>0</v>
      </c>
      <c r="P29" s="205"/>
    </row>
  </sheetData>
  <mergeCells count="23">
    <mergeCell ref="G24:H24"/>
    <mergeCell ref="P2:P3"/>
    <mergeCell ref="G13:N13"/>
    <mergeCell ref="H27:N27"/>
    <mergeCell ref="H23:N23"/>
    <mergeCell ref="G19:G23"/>
    <mergeCell ref="G25:G28"/>
    <mergeCell ref="G29:N29"/>
    <mergeCell ref="G14:N14"/>
    <mergeCell ref="G12:H12"/>
    <mergeCell ref="H28:N28"/>
    <mergeCell ref="B2:B3"/>
    <mergeCell ref="C2:C3"/>
    <mergeCell ref="D2:D3"/>
    <mergeCell ref="E2:E3"/>
    <mergeCell ref="G2:H2"/>
    <mergeCell ref="G3:H3"/>
    <mergeCell ref="G4:G11"/>
    <mergeCell ref="B11:B15"/>
    <mergeCell ref="B9:B10"/>
    <mergeCell ref="B4:B8"/>
    <mergeCell ref="G17:H17"/>
    <mergeCell ref="G18:H18"/>
  </mergeCells>
  <phoneticPr fontId="3"/>
  <dataValidations count="1">
    <dataValidation type="list" allowBlank="1" showInputMessage="1" showErrorMessage="1" sqref="I4 I5:I10 I12 I19:I22 I24:I26" xr:uid="{00000000-0002-0000-0500-000000000000}">
      <formula1>$C$4:$C$8</formula1>
    </dataValidation>
  </dataValidations>
  <pageMargins left="0.7" right="0.7" top="0.75" bottom="0.75" header="0.3" footer="0.3"/>
  <pageSetup paperSize="9" scale="56" fitToHeight="0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CP43"/>
  <sheetViews>
    <sheetView showGridLines="0" zoomScale="70" zoomScaleNormal="70" workbookViewId="0">
      <pane ySplit="3" topLeftCell="A4" activePane="bottomLeft" state="frozen"/>
      <selection pane="bottomLeft" activeCell="M35" sqref="M35:N35"/>
    </sheetView>
  </sheetViews>
  <sheetFormatPr defaultColWidth="18.625" defaultRowHeight="12.75" customHeight="1"/>
  <cols>
    <col min="1" max="1" width="2.625" customWidth="1"/>
    <col min="2" max="2" width="4.625" customWidth="1"/>
    <col min="3" max="3" width="23.125" bestFit="1" customWidth="1"/>
    <col min="4" max="10" width="11.125" customWidth="1"/>
    <col min="11" max="11" width="8.125" customWidth="1"/>
    <col min="12" max="12" width="20" bestFit="1" customWidth="1"/>
    <col min="13" max="14" width="11.125" customWidth="1"/>
    <col min="15" max="15" width="8.125" customWidth="1"/>
    <col min="16" max="16" width="4.625" customWidth="1"/>
    <col min="17" max="17" width="25.625" customWidth="1"/>
    <col min="18" max="54" width="12.125" customWidth="1"/>
    <col min="55" max="55" width="8.125" customWidth="1"/>
    <col min="56" max="56" width="4.625" customWidth="1"/>
    <col min="57" max="57" width="25.625" customWidth="1"/>
    <col min="58" max="94" width="12.125" customWidth="1"/>
  </cols>
  <sheetData>
    <row r="1" spans="2:94" ht="22.5" customHeight="1" thickBot="1"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2:94" ht="19.5" customHeight="1" thickBot="1">
      <c r="B2" s="792"/>
      <c r="C2" s="790"/>
      <c r="D2" s="724" t="s">
        <v>39</v>
      </c>
      <c r="E2" s="798" t="s">
        <v>50</v>
      </c>
      <c r="F2" s="798" t="s">
        <v>40</v>
      </c>
      <c r="G2" s="798" t="s">
        <v>266</v>
      </c>
      <c r="H2" s="798" t="s">
        <v>41</v>
      </c>
      <c r="I2" s="800" t="s">
        <v>46</v>
      </c>
      <c r="J2" s="802" t="s">
        <v>47</v>
      </c>
      <c r="L2" t="s">
        <v>43</v>
      </c>
      <c r="N2" t="s">
        <v>78</v>
      </c>
      <c r="P2" s="794" t="s">
        <v>99</v>
      </c>
      <c r="Q2" s="795"/>
      <c r="R2" s="495" t="s">
        <v>0</v>
      </c>
      <c r="S2" s="496" t="s">
        <v>4</v>
      </c>
      <c r="T2" s="496" t="s">
        <v>10</v>
      </c>
      <c r="U2" s="496" t="s">
        <v>14</v>
      </c>
      <c r="V2" s="496" t="s">
        <v>15</v>
      </c>
      <c r="W2" s="496" t="s">
        <v>19</v>
      </c>
      <c r="X2" s="496" t="s">
        <v>21</v>
      </c>
      <c r="Y2" s="496" t="s">
        <v>23</v>
      </c>
      <c r="Z2" s="496" t="s">
        <v>25</v>
      </c>
      <c r="AA2" s="496" t="s">
        <v>27</v>
      </c>
      <c r="AB2" s="496" t="s">
        <v>29</v>
      </c>
      <c r="AC2" s="496" t="s">
        <v>30</v>
      </c>
      <c r="AD2" s="496" t="s">
        <v>31</v>
      </c>
      <c r="AE2" s="496" t="s">
        <v>33</v>
      </c>
      <c r="AF2" s="496" t="s">
        <v>35</v>
      </c>
      <c r="AG2" s="496" t="s">
        <v>37</v>
      </c>
      <c r="AH2" s="496" t="s">
        <v>74</v>
      </c>
      <c r="AI2" s="496" t="s">
        <v>75</v>
      </c>
      <c r="AJ2" s="496" t="s">
        <v>82</v>
      </c>
      <c r="AK2" s="496" t="s">
        <v>201</v>
      </c>
      <c r="AL2" s="496" t="s">
        <v>202</v>
      </c>
      <c r="AM2" s="496" t="s">
        <v>203</v>
      </c>
      <c r="AN2" s="496" t="s">
        <v>204</v>
      </c>
      <c r="AO2" s="496" t="s">
        <v>206</v>
      </c>
      <c r="AP2" s="496" t="s">
        <v>207</v>
      </c>
      <c r="AQ2" s="496" t="s">
        <v>208</v>
      </c>
      <c r="AR2" s="496" t="s">
        <v>209</v>
      </c>
      <c r="AS2" s="496" t="s">
        <v>210</v>
      </c>
      <c r="AT2" s="496" t="s">
        <v>212</v>
      </c>
      <c r="AU2" s="496" t="s">
        <v>213</v>
      </c>
      <c r="AV2" s="496" t="s">
        <v>214</v>
      </c>
      <c r="AW2" s="496" t="s">
        <v>215</v>
      </c>
      <c r="AX2" s="496" t="s">
        <v>217</v>
      </c>
      <c r="AY2" s="496" t="s">
        <v>219</v>
      </c>
      <c r="AZ2" s="496" t="s">
        <v>220</v>
      </c>
      <c r="BA2" s="496" t="s">
        <v>221</v>
      </c>
      <c r="BB2" s="497" t="s">
        <v>222</v>
      </c>
      <c r="BD2" s="560" t="s">
        <v>154</v>
      </c>
      <c r="BE2" s="787"/>
      <c r="BF2" s="495" t="s">
        <v>0</v>
      </c>
      <c r="BG2" s="496" t="s">
        <v>4</v>
      </c>
      <c r="BH2" s="496" t="s">
        <v>10</v>
      </c>
      <c r="BI2" s="496" t="s">
        <v>14</v>
      </c>
      <c r="BJ2" s="496" t="s">
        <v>15</v>
      </c>
      <c r="BK2" s="496" t="s">
        <v>19</v>
      </c>
      <c r="BL2" s="496" t="s">
        <v>21</v>
      </c>
      <c r="BM2" s="496" t="s">
        <v>23</v>
      </c>
      <c r="BN2" s="496" t="s">
        <v>25</v>
      </c>
      <c r="BO2" s="496" t="s">
        <v>27</v>
      </c>
      <c r="BP2" s="496" t="s">
        <v>29</v>
      </c>
      <c r="BQ2" s="496" t="s">
        <v>30</v>
      </c>
      <c r="BR2" s="496" t="s">
        <v>31</v>
      </c>
      <c r="BS2" s="496" t="s">
        <v>33</v>
      </c>
      <c r="BT2" s="496" t="s">
        <v>35</v>
      </c>
      <c r="BU2" s="496" t="s">
        <v>37</v>
      </c>
      <c r="BV2" s="496" t="s">
        <v>74</v>
      </c>
      <c r="BW2" s="496" t="s">
        <v>75</v>
      </c>
      <c r="BX2" s="496" t="s">
        <v>82</v>
      </c>
      <c r="BY2" s="496" t="s">
        <v>201</v>
      </c>
      <c r="BZ2" s="496" t="s">
        <v>202</v>
      </c>
      <c r="CA2" s="496" t="s">
        <v>203</v>
      </c>
      <c r="CB2" s="496" t="s">
        <v>204</v>
      </c>
      <c r="CC2" s="496" t="s">
        <v>206</v>
      </c>
      <c r="CD2" s="496" t="s">
        <v>207</v>
      </c>
      <c r="CE2" s="496" t="s">
        <v>208</v>
      </c>
      <c r="CF2" s="496" t="s">
        <v>209</v>
      </c>
      <c r="CG2" s="496" t="s">
        <v>210</v>
      </c>
      <c r="CH2" s="496" t="s">
        <v>212</v>
      </c>
      <c r="CI2" s="496" t="s">
        <v>213</v>
      </c>
      <c r="CJ2" s="496" t="s">
        <v>214</v>
      </c>
      <c r="CK2" s="496" t="s">
        <v>215</v>
      </c>
      <c r="CL2" s="496" t="s">
        <v>217</v>
      </c>
      <c r="CM2" s="496" t="s">
        <v>219</v>
      </c>
      <c r="CN2" s="496" t="s">
        <v>220</v>
      </c>
      <c r="CO2" s="496" t="s">
        <v>221</v>
      </c>
      <c r="CP2" s="497" t="s">
        <v>222</v>
      </c>
    </row>
    <row r="3" spans="2:94" ht="45" customHeight="1" thickBot="1">
      <c r="B3" s="793"/>
      <c r="C3" s="791"/>
      <c r="D3" s="726"/>
      <c r="E3" s="799"/>
      <c r="F3" s="799"/>
      <c r="G3" s="799"/>
      <c r="H3" s="799"/>
      <c r="I3" s="801"/>
      <c r="J3" s="803"/>
      <c r="L3" s="60" t="str">
        <f>入力シート!G5</f>
        <v>令和６年（2024年）</v>
      </c>
      <c r="M3" s="61" t="str">
        <f>入力シート!H5</f>
        <v>熊本市</v>
      </c>
      <c r="N3" s="62">
        <f>INDEX($M$6:$N$15,MATCH($L$3,$L$6:$L$15,0),MATCH($M$3,$M$5:$N$5,0))</f>
        <v>0.57137298099833567</v>
      </c>
      <c r="P3" s="796"/>
      <c r="Q3" s="797"/>
      <c r="R3" s="498" t="s">
        <v>194</v>
      </c>
      <c r="S3" s="499" t="s">
        <v>1</v>
      </c>
      <c r="T3" s="499" t="s">
        <v>83</v>
      </c>
      <c r="U3" s="499" t="s">
        <v>2</v>
      </c>
      <c r="V3" s="499" t="s">
        <v>3</v>
      </c>
      <c r="W3" s="499" t="s">
        <v>5</v>
      </c>
      <c r="X3" s="499" t="s">
        <v>6</v>
      </c>
      <c r="Y3" s="499" t="s">
        <v>195</v>
      </c>
      <c r="Z3" s="499" t="s">
        <v>7</v>
      </c>
      <c r="AA3" s="499" t="s">
        <v>8</v>
      </c>
      <c r="AB3" s="499" t="s">
        <v>9</v>
      </c>
      <c r="AC3" s="499" t="s">
        <v>11</v>
      </c>
      <c r="AD3" s="499" t="s">
        <v>93</v>
      </c>
      <c r="AE3" s="499" t="s">
        <v>94</v>
      </c>
      <c r="AF3" s="499" t="s">
        <v>95</v>
      </c>
      <c r="AG3" s="499" t="s">
        <v>84</v>
      </c>
      <c r="AH3" s="499" t="s">
        <v>12</v>
      </c>
      <c r="AI3" s="499" t="s">
        <v>200</v>
      </c>
      <c r="AJ3" s="499" t="s">
        <v>13</v>
      </c>
      <c r="AK3" s="499" t="s">
        <v>16</v>
      </c>
      <c r="AL3" s="499" t="s">
        <v>17</v>
      </c>
      <c r="AM3" s="499" t="s">
        <v>18</v>
      </c>
      <c r="AN3" s="499" t="s">
        <v>96</v>
      </c>
      <c r="AO3" s="499" t="s">
        <v>85</v>
      </c>
      <c r="AP3" s="499" t="s">
        <v>20</v>
      </c>
      <c r="AQ3" s="499" t="s">
        <v>22</v>
      </c>
      <c r="AR3" s="499" t="s">
        <v>24</v>
      </c>
      <c r="AS3" s="499" t="s">
        <v>97</v>
      </c>
      <c r="AT3" s="499" t="s">
        <v>86</v>
      </c>
      <c r="AU3" s="499" t="s">
        <v>26</v>
      </c>
      <c r="AV3" s="499" t="s">
        <v>28</v>
      </c>
      <c r="AW3" s="499" t="s">
        <v>98</v>
      </c>
      <c r="AX3" s="499" t="s">
        <v>218</v>
      </c>
      <c r="AY3" s="499" t="s">
        <v>32</v>
      </c>
      <c r="AZ3" s="278" t="s">
        <v>34</v>
      </c>
      <c r="BA3" s="278" t="s">
        <v>36</v>
      </c>
      <c r="BB3" s="279" t="s">
        <v>38</v>
      </c>
      <c r="BD3" s="788"/>
      <c r="BE3" s="789"/>
      <c r="BF3" s="498" t="s">
        <v>194</v>
      </c>
      <c r="BG3" s="499" t="s">
        <v>1</v>
      </c>
      <c r="BH3" s="499" t="s">
        <v>83</v>
      </c>
      <c r="BI3" s="499" t="s">
        <v>2</v>
      </c>
      <c r="BJ3" s="499" t="s">
        <v>3</v>
      </c>
      <c r="BK3" s="499" t="s">
        <v>5</v>
      </c>
      <c r="BL3" s="499" t="s">
        <v>6</v>
      </c>
      <c r="BM3" s="499" t="s">
        <v>195</v>
      </c>
      <c r="BN3" s="499" t="s">
        <v>7</v>
      </c>
      <c r="BO3" s="499" t="s">
        <v>8</v>
      </c>
      <c r="BP3" s="499" t="s">
        <v>9</v>
      </c>
      <c r="BQ3" s="499" t="s">
        <v>11</v>
      </c>
      <c r="BR3" s="499" t="s">
        <v>93</v>
      </c>
      <c r="BS3" s="499" t="s">
        <v>94</v>
      </c>
      <c r="BT3" s="499" t="s">
        <v>95</v>
      </c>
      <c r="BU3" s="499" t="s">
        <v>84</v>
      </c>
      <c r="BV3" s="499" t="s">
        <v>12</v>
      </c>
      <c r="BW3" s="499" t="s">
        <v>200</v>
      </c>
      <c r="BX3" s="499" t="s">
        <v>13</v>
      </c>
      <c r="BY3" s="499" t="s">
        <v>16</v>
      </c>
      <c r="BZ3" s="499" t="s">
        <v>17</v>
      </c>
      <c r="CA3" s="499" t="s">
        <v>18</v>
      </c>
      <c r="CB3" s="499" t="s">
        <v>96</v>
      </c>
      <c r="CC3" s="499" t="s">
        <v>85</v>
      </c>
      <c r="CD3" s="499" t="s">
        <v>20</v>
      </c>
      <c r="CE3" s="499" t="s">
        <v>22</v>
      </c>
      <c r="CF3" s="499" t="s">
        <v>24</v>
      </c>
      <c r="CG3" s="499" t="s">
        <v>97</v>
      </c>
      <c r="CH3" s="499" t="s">
        <v>86</v>
      </c>
      <c r="CI3" s="499" t="s">
        <v>26</v>
      </c>
      <c r="CJ3" s="499" t="s">
        <v>28</v>
      </c>
      <c r="CK3" s="499" t="s">
        <v>98</v>
      </c>
      <c r="CL3" s="499" t="s">
        <v>218</v>
      </c>
      <c r="CM3" s="499" t="s">
        <v>32</v>
      </c>
      <c r="CN3" s="278" t="s">
        <v>34</v>
      </c>
      <c r="CO3" s="278" t="s">
        <v>36</v>
      </c>
      <c r="CP3" s="279" t="s">
        <v>38</v>
      </c>
    </row>
    <row r="4" spans="2:94" ht="20.100000000000001" customHeight="1" thickBot="1">
      <c r="B4" s="437" t="s">
        <v>0</v>
      </c>
      <c r="C4" s="438" t="s">
        <v>194</v>
      </c>
      <c r="D4" s="439">
        <v>0.88056824214675955</v>
      </c>
      <c r="E4" s="440">
        <v>0.46824351221731464</v>
      </c>
      <c r="F4" s="440">
        <v>0.16563276022216747</v>
      </c>
      <c r="G4" s="441">
        <v>0.14792050000000001</v>
      </c>
      <c r="H4" s="442">
        <v>1.8075933082786037E-2</v>
      </c>
      <c r="I4" s="440">
        <v>0.12072299205732376</v>
      </c>
      <c r="J4" s="443">
        <v>5.2179496900650199E-2</v>
      </c>
      <c r="L4" t="s">
        <v>76</v>
      </c>
      <c r="P4" s="486" t="s">
        <v>0</v>
      </c>
      <c r="Q4" s="487" t="s">
        <v>194</v>
      </c>
      <c r="R4" s="500">
        <v>1.13989827</v>
      </c>
      <c r="S4" s="501">
        <v>1.0258E-4</v>
      </c>
      <c r="T4" s="501">
        <v>0.23802402</v>
      </c>
      <c r="U4" s="501">
        <v>9.4605699999999997E-3</v>
      </c>
      <c r="V4" s="501">
        <v>7.0529079999999994E-2</v>
      </c>
      <c r="W4" s="501">
        <v>3.4352300000000001E-3</v>
      </c>
      <c r="X4" s="501">
        <v>1.1202E-4</v>
      </c>
      <c r="Y4" s="501">
        <v>4.2392699999999998E-3</v>
      </c>
      <c r="Z4" s="501">
        <v>2.4283E-4</v>
      </c>
      <c r="AA4" s="501">
        <v>5.5170000000000002E-5</v>
      </c>
      <c r="AB4" s="501">
        <v>2.0621999999999999E-4</v>
      </c>
      <c r="AC4" s="501">
        <v>1.3352000000000001E-4</v>
      </c>
      <c r="AD4" s="501">
        <v>9.1189999999999999E-5</v>
      </c>
      <c r="AE4" s="501">
        <v>1.1611E-4</v>
      </c>
      <c r="AF4" s="501">
        <v>3.5776999999999998E-4</v>
      </c>
      <c r="AG4" s="501">
        <v>1.8068000000000001E-4</v>
      </c>
      <c r="AH4" s="501">
        <v>1.5260999999999999E-4</v>
      </c>
      <c r="AI4" s="501">
        <v>1.2612999999999999E-4</v>
      </c>
      <c r="AJ4" s="501">
        <v>1.9212999999999999E-4</v>
      </c>
      <c r="AK4" s="501">
        <v>5.7906299999999997E-3</v>
      </c>
      <c r="AL4" s="501">
        <v>1.7779899999999999E-3</v>
      </c>
      <c r="AM4" s="501">
        <v>1.6833000000000001E-4</v>
      </c>
      <c r="AN4" s="501">
        <v>3.7235000000000002E-4</v>
      </c>
      <c r="AO4" s="501">
        <v>2.2201E-4</v>
      </c>
      <c r="AP4" s="501">
        <v>3.9651999999999998E-4</v>
      </c>
      <c r="AQ4" s="501">
        <v>1.9362000000000001E-4</v>
      </c>
      <c r="AR4" s="501">
        <v>8.5760000000000006E-5</v>
      </c>
      <c r="AS4" s="501">
        <v>2.1117E-4</v>
      </c>
      <c r="AT4" s="501">
        <v>5.0449999999999996E-4</v>
      </c>
      <c r="AU4" s="501">
        <v>1.929E-4</v>
      </c>
      <c r="AV4" s="501">
        <v>2.3541600000000001E-3</v>
      </c>
      <c r="AW4" s="501">
        <v>3.49022E-3</v>
      </c>
      <c r="AX4" s="501">
        <v>2.6816600000000002E-3</v>
      </c>
      <c r="AY4" s="501">
        <v>2.3999000000000001E-4</v>
      </c>
      <c r="AZ4" s="501">
        <v>2.4799060000000001E-2</v>
      </c>
      <c r="BA4" s="501">
        <v>7.4304100000000001E-3</v>
      </c>
      <c r="BB4" s="502">
        <v>4.9498999999999995E-4</v>
      </c>
      <c r="BD4" s="486" t="s">
        <v>0</v>
      </c>
      <c r="BE4" s="487" t="s">
        <v>194</v>
      </c>
      <c r="BF4" s="500">
        <v>0.12985043504634808</v>
      </c>
      <c r="BG4" s="501">
        <v>0</v>
      </c>
      <c r="BH4" s="501">
        <v>0.22166642693522312</v>
      </c>
      <c r="BI4" s="501">
        <v>8.7457052340368571E-3</v>
      </c>
      <c r="BJ4" s="501">
        <v>6.5735048357947107E-2</v>
      </c>
      <c r="BK4" s="501">
        <v>1.838836857770644E-3</v>
      </c>
      <c r="BL4" s="501">
        <v>0</v>
      </c>
      <c r="BM4" s="501">
        <v>3.5608308605341245E-3</v>
      </c>
      <c r="BN4" s="501">
        <v>0</v>
      </c>
      <c r="BO4" s="501">
        <v>0</v>
      </c>
      <c r="BP4" s="501">
        <v>0</v>
      </c>
      <c r="BQ4" s="501">
        <v>0</v>
      </c>
      <c r="BR4" s="501">
        <v>0</v>
      </c>
      <c r="BS4" s="501">
        <v>0</v>
      </c>
      <c r="BT4" s="501">
        <v>0</v>
      </c>
      <c r="BU4" s="501">
        <v>0</v>
      </c>
      <c r="BV4" s="501">
        <v>0</v>
      </c>
      <c r="BW4" s="501">
        <v>0</v>
      </c>
      <c r="BX4" s="501">
        <v>6.0057535118643664E-6</v>
      </c>
      <c r="BY4" s="501">
        <v>4.3703053360647738E-3</v>
      </c>
      <c r="BZ4" s="501">
        <v>9.9293899094916893E-4</v>
      </c>
      <c r="CA4" s="501">
        <v>0</v>
      </c>
      <c r="CB4" s="501">
        <v>0</v>
      </c>
      <c r="CC4" s="501">
        <v>0</v>
      </c>
      <c r="CD4" s="501">
        <v>1.6369344445697138E-4</v>
      </c>
      <c r="CE4" s="501">
        <v>0</v>
      </c>
      <c r="CF4" s="501">
        <v>4.511444406598439E-6</v>
      </c>
      <c r="CG4" s="501">
        <v>9.0025531240659853E-6</v>
      </c>
      <c r="CH4" s="501">
        <v>0</v>
      </c>
      <c r="CI4" s="501">
        <v>1.7640694337729132E-5</v>
      </c>
      <c r="CJ4" s="501">
        <v>1.4598493966852088E-3</v>
      </c>
      <c r="CK4" s="501">
        <v>2.0171066157217946E-3</v>
      </c>
      <c r="CL4" s="501">
        <v>2.034778844072444E-3</v>
      </c>
      <c r="CM4" s="501">
        <v>7.1828760235598331E-6</v>
      </c>
      <c r="CN4" s="501">
        <v>1.5842486630680653E-2</v>
      </c>
      <c r="CO4" s="501">
        <v>0</v>
      </c>
      <c r="CP4" s="502">
        <v>0</v>
      </c>
    </row>
    <row r="5" spans="2:94" ht="20.100000000000001" customHeight="1" thickBot="1">
      <c r="B5" s="444" t="s">
        <v>4</v>
      </c>
      <c r="C5" s="445" t="s">
        <v>1</v>
      </c>
      <c r="D5" s="446">
        <v>3.7608257207260687E-2</v>
      </c>
      <c r="E5" s="447">
        <v>0.56149440959912733</v>
      </c>
      <c r="F5" s="447">
        <v>0.26533951458958277</v>
      </c>
      <c r="G5" s="448">
        <v>0.11971639000000001</v>
      </c>
      <c r="H5" s="449">
        <v>-1.4110590823749669E-5</v>
      </c>
      <c r="I5" s="447">
        <v>7.7720207253886009E-2</v>
      </c>
      <c r="J5" s="450">
        <v>7.7174802290700839E-2</v>
      </c>
      <c r="L5" s="47"/>
      <c r="M5" s="533" t="s">
        <v>42</v>
      </c>
      <c r="N5" s="48" t="s">
        <v>49</v>
      </c>
      <c r="P5" s="488" t="s">
        <v>4</v>
      </c>
      <c r="Q5" s="445" t="s">
        <v>1</v>
      </c>
      <c r="R5" s="446">
        <v>1.2899999999999999E-4</v>
      </c>
      <c r="S5" s="447">
        <v>1.0001580299999999</v>
      </c>
      <c r="T5" s="447">
        <v>1.5605E-4</v>
      </c>
      <c r="U5" s="447">
        <v>2.1409000000000001E-4</v>
      </c>
      <c r="V5" s="447">
        <v>6.6726999999999997E-4</v>
      </c>
      <c r="W5" s="447">
        <v>4.5961E-4</v>
      </c>
      <c r="X5" s="447">
        <v>2.5010599999999998E-3</v>
      </c>
      <c r="Y5" s="447">
        <v>2.6145999999999998E-4</v>
      </c>
      <c r="Z5" s="447">
        <v>1.41278E-3</v>
      </c>
      <c r="AA5" s="447">
        <v>4.0829000000000001E-4</v>
      </c>
      <c r="AB5" s="447">
        <v>5.3474999999999996E-4</v>
      </c>
      <c r="AC5" s="447">
        <v>1.5548E-4</v>
      </c>
      <c r="AD5" s="447">
        <v>1.1751E-4</v>
      </c>
      <c r="AE5" s="447">
        <v>1.0900000000000001E-4</v>
      </c>
      <c r="AF5" s="447">
        <v>1.5462000000000001E-4</v>
      </c>
      <c r="AG5" s="447">
        <v>2.9171999999999998E-4</v>
      </c>
      <c r="AH5" s="447">
        <v>1.0676E-4</v>
      </c>
      <c r="AI5" s="447">
        <v>8.072E-5</v>
      </c>
      <c r="AJ5" s="447">
        <v>1.3640000000000001E-4</v>
      </c>
      <c r="AK5" s="447">
        <v>2.163E-4</v>
      </c>
      <c r="AL5" s="447">
        <v>1.7489E-4</v>
      </c>
      <c r="AM5" s="447">
        <v>8.3160000000000005E-3</v>
      </c>
      <c r="AN5" s="447">
        <v>4.9737000000000002E-4</v>
      </c>
      <c r="AO5" s="447">
        <v>4.9930999999999999E-4</v>
      </c>
      <c r="AP5" s="447">
        <v>2.0771E-4</v>
      </c>
      <c r="AQ5" s="447">
        <v>5.6499999999999998E-5</v>
      </c>
      <c r="AR5" s="447">
        <v>4.6990000000000002E-5</v>
      </c>
      <c r="AS5" s="447">
        <v>9.8610000000000006E-5</v>
      </c>
      <c r="AT5" s="447">
        <v>8.5610000000000002E-5</v>
      </c>
      <c r="AU5" s="447">
        <v>1.0632999999999999E-4</v>
      </c>
      <c r="AV5" s="447">
        <v>1.2426000000000001E-4</v>
      </c>
      <c r="AW5" s="447">
        <v>1.3704E-4</v>
      </c>
      <c r="AX5" s="447">
        <v>5.7049999999999998E-5</v>
      </c>
      <c r="AY5" s="447">
        <v>6.0250000000000001E-5</v>
      </c>
      <c r="AZ5" s="447">
        <v>2.6307000000000001E-4</v>
      </c>
      <c r="BA5" s="447">
        <v>1.2952999999999999E-4</v>
      </c>
      <c r="BB5" s="450">
        <v>6.0749999999999999E-5</v>
      </c>
      <c r="BD5" s="488" t="s">
        <v>4</v>
      </c>
      <c r="BE5" s="445" t="s">
        <v>1</v>
      </c>
      <c r="BF5" s="446">
        <v>3.0803935321213963E-5</v>
      </c>
      <c r="BG5" s="447">
        <v>5.4540496318516497E-4</v>
      </c>
      <c r="BH5" s="447">
        <v>1.8462899233360311E-4</v>
      </c>
      <c r="BI5" s="447">
        <v>1.3386283521484986E-4</v>
      </c>
      <c r="BJ5" s="447">
        <v>3.3347700823484041E-3</v>
      </c>
      <c r="BK5" s="447">
        <v>6.0099837413577261E-3</v>
      </c>
      <c r="BL5" s="447">
        <v>6.106580694102029E-2</v>
      </c>
      <c r="BM5" s="447">
        <v>8.18581807019339E-5</v>
      </c>
      <c r="BN5" s="447">
        <v>2.6837370242214532E-2</v>
      </c>
      <c r="BO5" s="447">
        <v>1.7470639619528293E-3</v>
      </c>
      <c r="BP5" s="447">
        <v>6.2028663771995689E-3</v>
      </c>
      <c r="BQ5" s="447">
        <v>9.907987819780307E-5</v>
      </c>
      <c r="BR5" s="447">
        <v>0</v>
      </c>
      <c r="BS5" s="447">
        <v>9.7259802329177754E-6</v>
      </c>
      <c r="BT5" s="447">
        <v>2.6709401709401712E-4</v>
      </c>
      <c r="BU5" s="447">
        <v>5.9624705070655272E-5</v>
      </c>
      <c r="BV5" s="447">
        <v>2.8479480534275053E-5</v>
      </c>
      <c r="BW5" s="447">
        <v>0</v>
      </c>
      <c r="BX5" s="447">
        <v>5.1048904850847112E-5</v>
      </c>
      <c r="BY5" s="447">
        <v>1.95102916788606E-4</v>
      </c>
      <c r="BZ5" s="447">
        <v>2.070677141006211E-3</v>
      </c>
      <c r="CA5" s="447">
        <v>0.19998901698053259</v>
      </c>
      <c r="CB5" s="447">
        <v>0</v>
      </c>
      <c r="CC5" s="447">
        <v>0</v>
      </c>
      <c r="CD5" s="447">
        <v>1.0840625460726583E-6</v>
      </c>
      <c r="CE5" s="447">
        <v>0</v>
      </c>
      <c r="CF5" s="447">
        <v>0</v>
      </c>
      <c r="CG5" s="447">
        <v>1.8005106248131971E-6</v>
      </c>
      <c r="CH5" s="447">
        <v>0</v>
      </c>
      <c r="CI5" s="447">
        <v>5.8802314459097113E-6</v>
      </c>
      <c r="CJ5" s="447">
        <v>3.6377612268428822E-5</v>
      </c>
      <c r="CK5" s="447">
        <v>6.1712177928551404E-6</v>
      </c>
      <c r="CL5" s="447">
        <v>4.3293166895158379E-5</v>
      </c>
      <c r="CM5" s="447">
        <v>3.5914380117799166E-6</v>
      </c>
      <c r="CN5" s="447">
        <v>2.0905894207812952E-6</v>
      </c>
      <c r="CO5" s="447">
        <v>0</v>
      </c>
      <c r="CP5" s="450">
        <v>1.2897757632708714E-4</v>
      </c>
    </row>
    <row r="6" spans="2:94" ht="20.100000000000001" customHeight="1">
      <c r="B6" s="444" t="s">
        <v>10</v>
      </c>
      <c r="C6" s="445" t="s">
        <v>83</v>
      </c>
      <c r="D6" s="446">
        <v>0.34752415944788617</v>
      </c>
      <c r="E6" s="447">
        <v>0.35641338860753241</v>
      </c>
      <c r="F6" s="447">
        <v>0.1237808582671925</v>
      </c>
      <c r="G6" s="448">
        <v>7.6889390000000002E-2</v>
      </c>
      <c r="H6" s="449">
        <v>9.2175970249549793E-2</v>
      </c>
      <c r="I6" s="447">
        <v>4.511602644058918E-2</v>
      </c>
      <c r="J6" s="450">
        <v>4.2524780001674541E-2</v>
      </c>
      <c r="L6" s="478" t="str">
        <f>IF(ISBLANK(L19),"",L19)</f>
        <v>令和２年（2020年）</v>
      </c>
      <c r="M6" s="534">
        <f t="shared" ref="M6:N14" si="0">IFERROR(M19/M31,"")</f>
        <v>0.53516732899992814</v>
      </c>
      <c r="N6" s="479">
        <f t="shared" si="0"/>
        <v>0.56758391640723727</v>
      </c>
      <c r="P6" s="488" t="s">
        <v>10</v>
      </c>
      <c r="Q6" s="445" t="s">
        <v>83</v>
      </c>
      <c r="R6" s="446">
        <v>4.567732E-2</v>
      </c>
      <c r="S6" s="447">
        <v>3.2830000000000002E-5</v>
      </c>
      <c r="T6" s="447">
        <v>1.07778043</v>
      </c>
      <c r="U6" s="447">
        <v>1.52911E-3</v>
      </c>
      <c r="V6" s="447">
        <v>3.9565299999999998E-3</v>
      </c>
      <c r="W6" s="447">
        <v>3.4995600000000001E-3</v>
      </c>
      <c r="X6" s="447">
        <v>7.9019999999999999E-5</v>
      </c>
      <c r="Y6" s="447">
        <v>3.7838999999999999E-4</v>
      </c>
      <c r="Z6" s="447">
        <v>2.2215000000000001E-4</v>
      </c>
      <c r="AA6" s="447">
        <v>2.2169999999999999E-5</v>
      </c>
      <c r="AB6" s="447">
        <v>3.6069999999999999E-5</v>
      </c>
      <c r="AC6" s="447">
        <v>3.7169999999999998E-5</v>
      </c>
      <c r="AD6" s="447">
        <v>3.2830000000000002E-5</v>
      </c>
      <c r="AE6" s="447">
        <v>3.2079999999999998E-5</v>
      </c>
      <c r="AF6" s="447">
        <v>5.5770000000000003E-5</v>
      </c>
      <c r="AG6" s="447">
        <v>5.982E-5</v>
      </c>
      <c r="AH6" s="447">
        <v>4.2790000000000002E-5</v>
      </c>
      <c r="AI6" s="447">
        <v>2.8710000000000001E-5</v>
      </c>
      <c r="AJ6" s="447">
        <v>4.7849999999999998E-5</v>
      </c>
      <c r="AK6" s="447">
        <v>5.1369999999999996E-4</v>
      </c>
      <c r="AL6" s="447">
        <v>1.4745000000000001E-4</v>
      </c>
      <c r="AM6" s="447">
        <v>3.3399999999999999E-5</v>
      </c>
      <c r="AN6" s="447">
        <v>9.4019999999999998E-5</v>
      </c>
      <c r="AO6" s="447">
        <v>5.7250000000000002E-5</v>
      </c>
      <c r="AP6" s="447">
        <v>1.1463000000000001E-4</v>
      </c>
      <c r="AQ6" s="447">
        <v>5.6530000000000003E-5</v>
      </c>
      <c r="AR6" s="447">
        <v>4.35E-5</v>
      </c>
      <c r="AS6" s="447">
        <v>6.4839999999999996E-5</v>
      </c>
      <c r="AT6" s="447">
        <v>3.9346999999999999E-4</v>
      </c>
      <c r="AU6" s="447">
        <v>2.9489000000000002E-4</v>
      </c>
      <c r="AV6" s="447">
        <v>2.4578199999999999E-3</v>
      </c>
      <c r="AW6" s="447">
        <v>3.7571900000000001E-3</v>
      </c>
      <c r="AX6" s="447">
        <v>7.8521000000000005E-4</v>
      </c>
      <c r="AY6" s="447">
        <v>1.1229E-4</v>
      </c>
      <c r="AZ6" s="447">
        <v>3.9445969999999997E-2</v>
      </c>
      <c r="BA6" s="447">
        <v>4.5689E-4</v>
      </c>
      <c r="BB6" s="450">
        <v>1.6012999999999999E-3</v>
      </c>
      <c r="BD6" s="488" t="s">
        <v>10</v>
      </c>
      <c r="BE6" s="445" t="s">
        <v>83</v>
      </c>
      <c r="BF6" s="446">
        <v>0.10756023354122041</v>
      </c>
      <c r="BG6" s="447">
        <v>0</v>
      </c>
      <c r="BH6" s="447">
        <v>0.18371228791817931</v>
      </c>
      <c r="BI6" s="447">
        <v>2.6772567042969968E-3</v>
      </c>
      <c r="BJ6" s="447">
        <v>2.692013944027283E-3</v>
      </c>
      <c r="BK6" s="447">
        <v>8.1812656807592216E-3</v>
      </c>
      <c r="BL6" s="447">
        <v>0</v>
      </c>
      <c r="BM6" s="447">
        <v>1.3643030116988984E-5</v>
      </c>
      <c r="BN6" s="447">
        <v>3.4602076124567473E-4</v>
      </c>
      <c r="BO6" s="447">
        <v>0</v>
      </c>
      <c r="BP6" s="447">
        <v>0</v>
      </c>
      <c r="BQ6" s="447">
        <v>0</v>
      </c>
      <c r="BR6" s="447">
        <v>0</v>
      </c>
      <c r="BS6" s="447">
        <v>0</v>
      </c>
      <c r="BT6" s="447">
        <v>0</v>
      </c>
      <c r="BU6" s="447">
        <v>0</v>
      </c>
      <c r="BV6" s="447">
        <v>0</v>
      </c>
      <c r="BW6" s="447">
        <v>0</v>
      </c>
      <c r="BX6" s="447">
        <v>0</v>
      </c>
      <c r="BY6" s="447">
        <v>5.2677787532923615E-4</v>
      </c>
      <c r="BZ6" s="447">
        <v>2.8595065280561962E-5</v>
      </c>
      <c r="CA6" s="447">
        <v>0</v>
      </c>
      <c r="CB6" s="447">
        <v>0</v>
      </c>
      <c r="CC6" s="447">
        <v>0</v>
      </c>
      <c r="CD6" s="447">
        <v>1.3659188080515492E-4</v>
      </c>
      <c r="CE6" s="447">
        <v>0</v>
      </c>
      <c r="CF6" s="447">
        <v>0</v>
      </c>
      <c r="CG6" s="447">
        <v>3.2409191246637546E-5</v>
      </c>
      <c r="CH6" s="447">
        <v>0</v>
      </c>
      <c r="CI6" s="447">
        <v>6.8406692487416303E-4</v>
      </c>
      <c r="CJ6" s="447">
        <v>5.4487336636842298E-3</v>
      </c>
      <c r="CK6" s="447">
        <v>7.0678075779028087E-3</v>
      </c>
      <c r="CL6" s="447">
        <v>1.4863987300671043E-3</v>
      </c>
      <c r="CM6" s="447">
        <v>3.5914380117799166E-6</v>
      </c>
      <c r="CN6" s="447">
        <v>0.10253504873163939</v>
      </c>
      <c r="CO6" s="447">
        <v>0</v>
      </c>
      <c r="CP6" s="450">
        <v>3.8140511856724338E-3</v>
      </c>
    </row>
    <row r="7" spans="2:94" ht="20.100000000000001" customHeight="1">
      <c r="B7" s="444" t="s">
        <v>14</v>
      </c>
      <c r="C7" s="445" t="s">
        <v>2</v>
      </c>
      <c r="D7" s="446">
        <v>8.6813442510332295E-2</v>
      </c>
      <c r="E7" s="447">
        <v>0.42372049440007137</v>
      </c>
      <c r="F7" s="447">
        <v>0.30212841907991611</v>
      </c>
      <c r="G7" s="448">
        <v>-1.481415E-2</v>
      </c>
      <c r="H7" s="449">
        <v>1.3788177135305123E-2</v>
      </c>
      <c r="I7" s="447">
        <v>0.17875150595689618</v>
      </c>
      <c r="J7" s="450">
        <v>0.1465798045602606</v>
      </c>
      <c r="L7" s="480" t="str">
        <f t="shared" ref="L7:L14" si="1">IF(ISBLANK(L20),"",L20)</f>
        <v>令和３年（2021年）</v>
      </c>
      <c r="M7" s="535">
        <f t="shared" si="0"/>
        <v>0.51510149141910211</v>
      </c>
      <c r="N7" s="481">
        <f t="shared" si="0"/>
        <v>0.55742170177227612</v>
      </c>
      <c r="P7" s="488" t="s">
        <v>14</v>
      </c>
      <c r="Q7" s="445" t="s">
        <v>2</v>
      </c>
      <c r="R7" s="446">
        <v>3.5041E-4</v>
      </c>
      <c r="S7" s="447">
        <v>2.3670000000000001E-4</v>
      </c>
      <c r="T7" s="447">
        <v>2.1282000000000001E-4</v>
      </c>
      <c r="U7" s="447">
        <v>1.01898902</v>
      </c>
      <c r="V7" s="447">
        <v>2.7133000000000002E-4</v>
      </c>
      <c r="W7" s="447">
        <v>2.2929E-4</v>
      </c>
      <c r="X7" s="447">
        <v>8.7819999999999996E-5</v>
      </c>
      <c r="Y7" s="447">
        <v>3.7044999999999998E-4</v>
      </c>
      <c r="Z7" s="447">
        <v>2.1641999999999999E-4</v>
      </c>
      <c r="AA7" s="447">
        <v>5.588E-5</v>
      </c>
      <c r="AB7" s="447">
        <v>1.9933E-4</v>
      </c>
      <c r="AC7" s="447">
        <v>1.3349E-4</v>
      </c>
      <c r="AD7" s="447">
        <v>1.2485E-4</v>
      </c>
      <c r="AE7" s="447">
        <v>3.9048000000000002E-4</v>
      </c>
      <c r="AF7" s="447">
        <v>2.4835999999999999E-4</v>
      </c>
      <c r="AG7" s="447">
        <v>3.5892999999999998E-4</v>
      </c>
      <c r="AH7" s="447">
        <v>1.7012E-4</v>
      </c>
      <c r="AI7" s="447">
        <v>9.9950000000000004E-5</v>
      </c>
      <c r="AJ7" s="447">
        <v>2.0879000000000001E-4</v>
      </c>
      <c r="AK7" s="447">
        <v>6.5574000000000003E-4</v>
      </c>
      <c r="AL7" s="447">
        <v>3.7835000000000001E-4</v>
      </c>
      <c r="AM7" s="447">
        <v>5.5819999999999997E-5</v>
      </c>
      <c r="AN7" s="447">
        <v>1.8387000000000001E-4</v>
      </c>
      <c r="AO7" s="447">
        <v>2.9025999999999998E-4</v>
      </c>
      <c r="AP7" s="447">
        <v>4.1069000000000001E-4</v>
      </c>
      <c r="AQ7" s="447">
        <v>1.7215000000000001E-4</v>
      </c>
      <c r="AR7" s="447">
        <v>2.9090000000000001E-5</v>
      </c>
      <c r="AS7" s="447">
        <v>1.9736999999999999E-4</v>
      </c>
      <c r="AT7" s="447">
        <v>1.1224E-4</v>
      </c>
      <c r="AU7" s="447">
        <v>4.2365000000000002E-4</v>
      </c>
      <c r="AV7" s="447">
        <v>9.7410000000000004E-5</v>
      </c>
      <c r="AW7" s="447">
        <v>3.7882999999999998E-4</v>
      </c>
      <c r="AX7" s="447">
        <v>2.1900399999999999E-3</v>
      </c>
      <c r="AY7" s="447">
        <v>2.0525E-4</v>
      </c>
      <c r="AZ7" s="447">
        <v>4.4834999999999997E-4</v>
      </c>
      <c r="BA7" s="447">
        <v>1.92672E-3</v>
      </c>
      <c r="BB7" s="450">
        <v>9.5110000000000002E-5</v>
      </c>
      <c r="BD7" s="488" t="s">
        <v>14</v>
      </c>
      <c r="BE7" s="445" t="s">
        <v>2</v>
      </c>
      <c r="BF7" s="446">
        <v>2.8221143821204483E-3</v>
      </c>
      <c r="BG7" s="447">
        <v>1.9089173711480775E-3</v>
      </c>
      <c r="BH7" s="447">
        <v>9.8755042410997025E-4</v>
      </c>
      <c r="BI7" s="447">
        <v>0.21395743161840167</v>
      </c>
      <c r="BJ7" s="447">
        <v>2.1551235226061113E-3</v>
      </c>
      <c r="BK7" s="447">
        <v>1.7609200417634133E-3</v>
      </c>
      <c r="BL7" s="447">
        <v>5.6893608951261144E-4</v>
      </c>
      <c r="BM7" s="447">
        <v>3.3288993485453117E-3</v>
      </c>
      <c r="BN7" s="447">
        <v>1.7162629757785468E-3</v>
      </c>
      <c r="BO7" s="447">
        <v>3.6397165874017275E-4</v>
      </c>
      <c r="BP7" s="447">
        <v>1.4690999314420031E-3</v>
      </c>
      <c r="BQ7" s="447">
        <v>1.1096946358153943E-3</v>
      </c>
      <c r="BR7" s="447">
        <v>8.9121595276555449E-4</v>
      </c>
      <c r="BS7" s="447">
        <v>3.7483927817665102E-3</v>
      </c>
      <c r="BT7" s="447">
        <v>2.136752136752137E-3</v>
      </c>
      <c r="BU7" s="447">
        <v>3.3758940156671012E-3</v>
      </c>
      <c r="BV7" s="447">
        <v>1.2744567539088086E-3</v>
      </c>
      <c r="BW7" s="447">
        <v>5.9880239520958083E-4</v>
      </c>
      <c r="BX7" s="447">
        <v>1.8677893421898178E-3</v>
      </c>
      <c r="BY7" s="447">
        <v>6.5554580040971611E-3</v>
      </c>
      <c r="BZ7" s="447">
        <v>3.586215600875995E-3</v>
      </c>
      <c r="CA7" s="447">
        <v>1.4121025029516864E-4</v>
      </c>
      <c r="CB7" s="447">
        <v>9.7013373986556723E-4</v>
      </c>
      <c r="CC7" s="447">
        <v>2.6749143191507146E-3</v>
      </c>
      <c r="CD7" s="447">
        <v>4.1931539282090416E-3</v>
      </c>
      <c r="CE7" s="447">
        <v>1.3230599009538028E-3</v>
      </c>
      <c r="CF7" s="447">
        <v>5.4137332879181265E-5</v>
      </c>
      <c r="CG7" s="447">
        <v>1.4548125848490633E-3</v>
      </c>
      <c r="CH7" s="447">
        <v>5.9084701965485709E-4</v>
      </c>
      <c r="CI7" s="447">
        <v>4.2925689555140889E-3</v>
      </c>
      <c r="CJ7" s="447">
        <v>4.9979675986189156E-4</v>
      </c>
      <c r="CK7" s="447">
        <v>3.5590294613937431E-3</v>
      </c>
      <c r="CL7" s="447">
        <v>2.4128725016234937E-2</v>
      </c>
      <c r="CM7" s="447">
        <v>1.7436431547191496E-3</v>
      </c>
      <c r="CN7" s="447">
        <v>4.2188094511366537E-3</v>
      </c>
      <c r="CO7" s="447">
        <v>2.0218798327510168E-2</v>
      </c>
      <c r="CP7" s="450">
        <v>2.0267904851399408E-4</v>
      </c>
    </row>
    <row r="8" spans="2:94" ht="20.100000000000001" customHeight="1">
      <c r="B8" s="451" t="s">
        <v>15</v>
      </c>
      <c r="C8" s="452" t="s">
        <v>3</v>
      </c>
      <c r="D8" s="453">
        <v>0.23375898095566783</v>
      </c>
      <c r="E8" s="454">
        <v>0.38706774649697906</v>
      </c>
      <c r="F8" s="454">
        <v>0.13729271114539143</v>
      </c>
      <c r="G8" s="455">
        <v>9.2209040000000006E-2</v>
      </c>
      <c r="H8" s="456">
        <v>1.3602077078969255E-3</v>
      </c>
      <c r="I8" s="454">
        <v>4.4486286608742993E-2</v>
      </c>
      <c r="J8" s="457">
        <v>3.5805297822947148E-2</v>
      </c>
      <c r="L8" s="482" t="str">
        <f t="shared" si="1"/>
        <v>令和４年（2022年）</v>
      </c>
      <c r="M8" s="535">
        <f t="shared" si="0"/>
        <v>0.52065488066092258</v>
      </c>
      <c r="N8" s="481">
        <f t="shared" si="0"/>
        <v>0.53412627708601101</v>
      </c>
      <c r="P8" s="489" t="s">
        <v>15</v>
      </c>
      <c r="Q8" s="452" t="s">
        <v>3</v>
      </c>
      <c r="R8" s="453">
        <v>9.2947299999999993E-3</v>
      </c>
      <c r="S8" s="454">
        <v>8.8398999999999997E-4</v>
      </c>
      <c r="T8" s="454">
        <v>6.13702E-3</v>
      </c>
      <c r="U8" s="454">
        <v>2.1258599999999998E-3</v>
      </c>
      <c r="V8" s="454">
        <v>1.0644254200000001</v>
      </c>
      <c r="W8" s="454">
        <v>8.3087000000000005E-3</v>
      </c>
      <c r="X8" s="454">
        <v>6.8504000000000004E-4</v>
      </c>
      <c r="Y8" s="454">
        <v>2.5834999999999999E-3</v>
      </c>
      <c r="Z8" s="454">
        <v>1.9713999999999999E-3</v>
      </c>
      <c r="AA8" s="454">
        <v>4.0483000000000001E-4</v>
      </c>
      <c r="AB8" s="454">
        <v>1.7739100000000001E-3</v>
      </c>
      <c r="AC8" s="454">
        <v>1.3352100000000001E-3</v>
      </c>
      <c r="AD8" s="454">
        <v>6.1335000000000003E-4</v>
      </c>
      <c r="AE8" s="454">
        <v>6.6220000000000005E-4</v>
      </c>
      <c r="AF8" s="454">
        <v>3.0444999999999999E-3</v>
      </c>
      <c r="AG8" s="454">
        <v>1.30518E-3</v>
      </c>
      <c r="AH8" s="454">
        <v>1.1117500000000001E-3</v>
      </c>
      <c r="AI8" s="454">
        <v>8.8955999999999996E-4</v>
      </c>
      <c r="AJ8" s="454">
        <v>1.2032200000000001E-3</v>
      </c>
      <c r="AK8" s="454">
        <v>1.8279110000000001E-2</v>
      </c>
      <c r="AL8" s="454">
        <v>1.0677310000000001E-2</v>
      </c>
      <c r="AM8" s="454">
        <v>1.7560099999999999E-3</v>
      </c>
      <c r="AN8" s="454">
        <v>2.55566E-3</v>
      </c>
      <c r="AO8" s="454">
        <v>1.99606E-3</v>
      </c>
      <c r="AP8" s="454">
        <v>2.4561000000000001E-3</v>
      </c>
      <c r="AQ8" s="454">
        <v>2.0370599999999998E-3</v>
      </c>
      <c r="AR8" s="454">
        <v>5.5719000000000005E-4</v>
      </c>
      <c r="AS8" s="454">
        <v>2.0045699999999998E-3</v>
      </c>
      <c r="AT8" s="454">
        <v>3.5013700000000002E-3</v>
      </c>
      <c r="AU8" s="454">
        <v>1.0592799999999999E-3</v>
      </c>
      <c r="AV8" s="454">
        <v>2.8183800000000001E-3</v>
      </c>
      <c r="AW8" s="454">
        <v>2.6326000000000001E-3</v>
      </c>
      <c r="AX8" s="454">
        <v>5.7316800000000003E-3</v>
      </c>
      <c r="AY8" s="454">
        <v>1.8361499999999999E-3</v>
      </c>
      <c r="AZ8" s="454">
        <v>2.3373399999999998E-3</v>
      </c>
      <c r="BA8" s="454">
        <v>0.10876899</v>
      </c>
      <c r="BB8" s="457">
        <v>7.8991E-4</v>
      </c>
      <c r="BD8" s="489" t="s">
        <v>15</v>
      </c>
      <c r="BE8" s="452" t="s">
        <v>3</v>
      </c>
      <c r="BF8" s="453">
        <v>2.9901143062953765E-2</v>
      </c>
      <c r="BG8" s="454">
        <v>5.4540496318516497E-4</v>
      </c>
      <c r="BH8" s="454">
        <v>1.4044684509842227E-2</v>
      </c>
      <c r="BI8" s="454">
        <v>4.6851992325197449E-3</v>
      </c>
      <c r="BJ8" s="454">
        <v>0.25420627178754263</v>
      </c>
      <c r="BK8" s="454">
        <v>2.8288998665025218E-2</v>
      </c>
      <c r="BL8" s="454">
        <v>7.5858145268348188E-4</v>
      </c>
      <c r="BM8" s="454">
        <v>6.3917596098093388E-3</v>
      </c>
      <c r="BN8" s="454">
        <v>4.7474048442906576E-3</v>
      </c>
      <c r="BO8" s="454">
        <v>3.8823643598951763E-4</v>
      </c>
      <c r="BP8" s="454">
        <v>3.9502464823218311E-3</v>
      </c>
      <c r="BQ8" s="454">
        <v>3.5470596394813498E-3</v>
      </c>
      <c r="BR8" s="454">
        <v>7.7981395866986015E-4</v>
      </c>
      <c r="BS8" s="454">
        <v>8.4616028026384641E-4</v>
      </c>
      <c r="BT8" s="454">
        <v>9.6153846153846159E-3</v>
      </c>
      <c r="BU8" s="454">
        <v>2.873342930071578E-3</v>
      </c>
      <c r="BV8" s="454">
        <v>2.3353174038105544E-3</v>
      </c>
      <c r="BW8" s="454">
        <v>1.710863986313088E-3</v>
      </c>
      <c r="BX8" s="454">
        <v>3.1770436077762495E-3</v>
      </c>
      <c r="BY8" s="454">
        <v>6.9905375085357532E-2</v>
      </c>
      <c r="BZ8" s="454">
        <v>4.0487654327074303E-2</v>
      </c>
      <c r="CA8" s="454">
        <v>4.4285103495345949E-3</v>
      </c>
      <c r="CB8" s="454">
        <v>4.5561638140115034E-3</v>
      </c>
      <c r="CC8" s="454">
        <v>4.5139179135668308E-3</v>
      </c>
      <c r="CD8" s="454">
        <v>7.1775781175470697E-3</v>
      </c>
      <c r="CE8" s="454">
        <v>4.4357499450113644E-3</v>
      </c>
      <c r="CF8" s="454">
        <v>6.1017285599243879E-4</v>
      </c>
      <c r="CG8" s="454">
        <v>4.5210821789059379E-3</v>
      </c>
      <c r="CH8" s="454">
        <v>9.5197467938581328E-3</v>
      </c>
      <c r="CI8" s="454">
        <v>1.2034873692628543E-3</v>
      </c>
      <c r="CJ8" s="454">
        <v>7.43210434997161E-3</v>
      </c>
      <c r="CK8" s="454">
        <v>6.1315456784724999E-3</v>
      </c>
      <c r="CL8" s="454">
        <v>1.8644923876181541E-2</v>
      </c>
      <c r="CM8" s="454">
        <v>4.7766125556672895E-3</v>
      </c>
      <c r="CN8" s="454">
        <v>5.0425016829244839E-3</v>
      </c>
      <c r="CO8" s="454">
        <v>0.433300876338851</v>
      </c>
      <c r="CP8" s="457">
        <v>6.2646251358870894E-4</v>
      </c>
    </row>
    <row r="9" spans="2:94" ht="20.100000000000001" customHeight="1">
      <c r="B9" s="458" t="s">
        <v>19</v>
      </c>
      <c r="C9" s="459" t="s">
        <v>5</v>
      </c>
      <c r="D9" s="460">
        <v>0.34434213675027736</v>
      </c>
      <c r="E9" s="461">
        <v>0.387241381101536</v>
      </c>
      <c r="F9" s="461">
        <v>0.11834525460618243</v>
      </c>
      <c r="G9" s="462">
        <v>6.0858229999999999E-2</v>
      </c>
      <c r="H9" s="463">
        <v>1.3771404168854253E-2</v>
      </c>
      <c r="I9" s="461">
        <v>2.2658210094902681E-2</v>
      </c>
      <c r="J9" s="464">
        <v>2.2647821186101719E-2</v>
      </c>
      <c r="L9" s="483" t="str">
        <f t="shared" si="1"/>
        <v>令和５年（2023年）</v>
      </c>
      <c r="M9" s="535">
        <f t="shared" si="0"/>
        <v>0.54715948066986786</v>
      </c>
      <c r="N9" s="481">
        <f t="shared" si="0"/>
        <v>0.5960677179768451</v>
      </c>
      <c r="P9" s="490" t="s">
        <v>19</v>
      </c>
      <c r="Q9" s="459" t="s">
        <v>5</v>
      </c>
      <c r="R9" s="460">
        <v>1.8753309999999999E-2</v>
      </c>
      <c r="S9" s="461">
        <v>1.54762E-3</v>
      </c>
      <c r="T9" s="461">
        <v>8.2531600000000007E-3</v>
      </c>
      <c r="U9" s="461">
        <v>3.832352E-2</v>
      </c>
      <c r="V9" s="461">
        <v>1.5986940000000002E-2</v>
      </c>
      <c r="W9" s="461">
        <v>1.09558168</v>
      </c>
      <c r="X9" s="461">
        <v>1.3988860000000001E-2</v>
      </c>
      <c r="Y9" s="461">
        <v>5.9758220000000001E-2</v>
      </c>
      <c r="Z9" s="461">
        <v>1.353555E-2</v>
      </c>
      <c r="AA9" s="461">
        <v>1.64612E-3</v>
      </c>
      <c r="AB9" s="461">
        <v>2.46276E-3</v>
      </c>
      <c r="AC9" s="461">
        <v>4.1011600000000004E-3</v>
      </c>
      <c r="AD9" s="461">
        <v>1.5676399999999999E-3</v>
      </c>
      <c r="AE9" s="461">
        <v>2.38215E-3</v>
      </c>
      <c r="AF9" s="461">
        <v>7.5185499999999997E-3</v>
      </c>
      <c r="AG9" s="461">
        <v>8.7760800000000003E-3</v>
      </c>
      <c r="AH9" s="461">
        <v>4.2212100000000004E-3</v>
      </c>
      <c r="AI9" s="461">
        <v>2.0663000000000001E-3</v>
      </c>
      <c r="AJ9" s="461">
        <v>7.5445800000000004E-3</v>
      </c>
      <c r="AK9" s="461">
        <v>1.3323140000000001E-2</v>
      </c>
      <c r="AL9" s="461">
        <v>2.9817799999999998E-3</v>
      </c>
      <c r="AM9" s="461">
        <v>7.6059000000000001E-4</v>
      </c>
      <c r="AN9" s="461">
        <v>5.6381799999999996E-3</v>
      </c>
      <c r="AO9" s="461">
        <v>6.8242800000000003E-3</v>
      </c>
      <c r="AP9" s="461">
        <v>4.8312000000000002E-4</v>
      </c>
      <c r="AQ9" s="461">
        <v>4.7909999999999999E-4</v>
      </c>
      <c r="AR9" s="461">
        <v>1.7985000000000001E-4</v>
      </c>
      <c r="AS9" s="461">
        <v>9.2628000000000003E-4</v>
      </c>
      <c r="AT9" s="461">
        <v>9.2725000000000001E-4</v>
      </c>
      <c r="AU9" s="461">
        <v>8.8858999999999997E-4</v>
      </c>
      <c r="AV9" s="461">
        <v>4.0601999999999999E-3</v>
      </c>
      <c r="AW9" s="461">
        <v>5.6772030000000001E-2</v>
      </c>
      <c r="AX9" s="461">
        <v>1.6072199999999999E-3</v>
      </c>
      <c r="AY9" s="461">
        <v>2.4398800000000002E-3</v>
      </c>
      <c r="AZ9" s="461">
        <v>4.2408400000000001E-3</v>
      </c>
      <c r="BA9" s="461">
        <v>6.8024899999999996E-3</v>
      </c>
      <c r="BB9" s="464">
        <v>1.8343700000000001E-3</v>
      </c>
      <c r="BD9" s="490" t="s">
        <v>19</v>
      </c>
      <c r="BE9" s="459" t="s">
        <v>5</v>
      </c>
      <c r="BF9" s="460">
        <v>4.1736962826758671E-2</v>
      </c>
      <c r="BG9" s="461">
        <v>2.9997272975184073E-3</v>
      </c>
      <c r="BH9" s="461">
        <v>9.1326945742691585E-3</v>
      </c>
      <c r="BI9" s="461">
        <v>9.8210700102628168E-2</v>
      </c>
      <c r="BJ9" s="461">
        <v>3.5752364964497178E-2</v>
      </c>
      <c r="BK9" s="461">
        <v>0.24882994914629142</v>
      </c>
      <c r="BL9" s="461">
        <v>3.5558505594538214E-2</v>
      </c>
      <c r="BM9" s="461">
        <v>0.14522323408028923</v>
      </c>
      <c r="BN9" s="461">
        <v>3.2429065743944635E-2</v>
      </c>
      <c r="BO9" s="461">
        <v>3.5426574784043481E-3</v>
      </c>
      <c r="BP9" s="461">
        <v>4.342006464039698E-3</v>
      </c>
      <c r="BQ9" s="461">
        <v>9.6173535104000854E-3</v>
      </c>
      <c r="BR9" s="461">
        <v>2.5622458642009694E-3</v>
      </c>
      <c r="BS9" s="461">
        <v>3.7756255264186802E-3</v>
      </c>
      <c r="BT9" s="461">
        <v>1.4155982905982906E-2</v>
      </c>
      <c r="BU9" s="461">
        <v>1.9820955528487831E-2</v>
      </c>
      <c r="BV9" s="461">
        <v>8.1166519522683899E-3</v>
      </c>
      <c r="BW9" s="461">
        <v>2.5662959794696323E-3</v>
      </c>
      <c r="BX9" s="461">
        <v>1.6278594893908364E-2</v>
      </c>
      <c r="BY9" s="461">
        <v>3.1079894644424934E-2</v>
      </c>
      <c r="BZ9" s="461">
        <v>4.3878634654655425E-3</v>
      </c>
      <c r="CA9" s="461">
        <v>7.7665637662342757E-4</v>
      </c>
      <c r="CB9" s="461">
        <v>9.4588039636892794E-3</v>
      </c>
      <c r="CC9" s="461">
        <v>1.5752273212776433E-2</v>
      </c>
      <c r="CD9" s="461">
        <v>9.7565629146539237E-6</v>
      </c>
      <c r="CE9" s="461">
        <v>2.3328512107497783E-5</v>
      </c>
      <c r="CF9" s="461">
        <v>3.1580110846189072E-5</v>
      </c>
      <c r="CG9" s="461">
        <v>4.9153940057400283E-4</v>
      </c>
      <c r="CH9" s="461">
        <v>6.840096202643366E-4</v>
      </c>
      <c r="CI9" s="461">
        <v>8.7811456258918351E-4</v>
      </c>
      <c r="CJ9" s="461">
        <v>9.1639950210120249E-3</v>
      </c>
      <c r="CK9" s="461">
        <v>0.14730520551036852</v>
      </c>
      <c r="CL9" s="461">
        <v>2.3089689010751136E-3</v>
      </c>
      <c r="CM9" s="461">
        <v>4.2863812670593309E-3</v>
      </c>
      <c r="CN9" s="461">
        <v>8.2912776428186157E-3</v>
      </c>
      <c r="CO9" s="461">
        <v>9.3934360501746958E-3</v>
      </c>
      <c r="CP9" s="464">
        <v>3.6113721371584398E-3</v>
      </c>
    </row>
    <row r="10" spans="2:94" ht="20.100000000000001" customHeight="1">
      <c r="B10" s="444" t="s">
        <v>21</v>
      </c>
      <c r="C10" s="445" t="s">
        <v>6</v>
      </c>
      <c r="D10" s="446">
        <v>5.2942308276539563E-2</v>
      </c>
      <c r="E10" s="447">
        <v>0.46956191921107526</v>
      </c>
      <c r="F10" s="447">
        <v>4.5609709842594347E-2</v>
      </c>
      <c r="G10" s="448">
        <v>0.23364309</v>
      </c>
      <c r="H10" s="449">
        <v>2.1554859314747113E-2</v>
      </c>
      <c r="I10" s="447">
        <v>1.7637018774890954E-2</v>
      </c>
      <c r="J10" s="450">
        <v>1.7637018774890954E-2</v>
      </c>
      <c r="L10" s="483" t="str">
        <f t="shared" si="1"/>
        <v>令和６年（2024年）</v>
      </c>
      <c r="M10" s="535">
        <f t="shared" si="0"/>
        <v>0.54435289444561274</v>
      </c>
      <c r="N10" s="481">
        <f t="shared" si="0"/>
        <v>0.57137298099833567</v>
      </c>
      <c r="P10" s="488" t="s">
        <v>21</v>
      </c>
      <c r="Q10" s="445" t="s">
        <v>6</v>
      </c>
      <c r="R10" s="446">
        <v>1.1780199999999999E-3</v>
      </c>
      <c r="S10" s="447">
        <v>2.5986199999999998E-3</v>
      </c>
      <c r="T10" s="447">
        <v>7.1643E-4</v>
      </c>
      <c r="U10" s="447">
        <v>5.3547999999999996E-4</v>
      </c>
      <c r="V10" s="447">
        <v>7.3758999999999999E-4</v>
      </c>
      <c r="W10" s="447">
        <v>7.6192999999999996E-4</v>
      </c>
      <c r="X10" s="447">
        <v>1.0127712099999999</v>
      </c>
      <c r="Y10" s="447">
        <v>3.5932999999999999E-4</v>
      </c>
      <c r="Z10" s="447">
        <v>1.60947E-3</v>
      </c>
      <c r="AA10" s="447">
        <v>1.0335100000000001E-3</v>
      </c>
      <c r="AB10" s="447">
        <v>6.6763E-4</v>
      </c>
      <c r="AC10" s="447">
        <v>5.2092000000000002E-4</v>
      </c>
      <c r="AD10" s="447">
        <v>3.0821000000000001E-4</v>
      </c>
      <c r="AE10" s="447">
        <v>2.2287000000000001E-4</v>
      </c>
      <c r="AF10" s="447">
        <v>3.6507999999999999E-4</v>
      </c>
      <c r="AG10" s="447">
        <v>3.5012999999999998E-4</v>
      </c>
      <c r="AH10" s="447">
        <v>2.5852999999999998E-4</v>
      </c>
      <c r="AI10" s="447">
        <v>1.6679999999999999E-4</v>
      </c>
      <c r="AJ10" s="447">
        <v>3.4752999999999997E-4</v>
      </c>
      <c r="AK10" s="447">
        <v>1.2393599999999999E-3</v>
      </c>
      <c r="AL10" s="447">
        <v>1.0868399999999999E-3</v>
      </c>
      <c r="AM10" s="447">
        <v>2.3400700000000001E-3</v>
      </c>
      <c r="AN10" s="447">
        <v>1.3452E-3</v>
      </c>
      <c r="AO10" s="447">
        <v>1.31076E-3</v>
      </c>
      <c r="AP10" s="447">
        <v>5.4728000000000003E-4</v>
      </c>
      <c r="AQ10" s="447">
        <v>3.5709000000000001E-4</v>
      </c>
      <c r="AR10" s="447">
        <v>1.1102E-4</v>
      </c>
      <c r="AS10" s="447">
        <v>7.0659399999999997E-3</v>
      </c>
      <c r="AT10" s="447">
        <v>3.3042999999999999E-4</v>
      </c>
      <c r="AU10" s="447">
        <v>7.5297999999999999E-4</v>
      </c>
      <c r="AV10" s="447">
        <v>4.8589E-4</v>
      </c>
      <c r="AW10" s="447">
        <v>3.6444E-4</v>
      </c>
      <c r="AX10" s="447">
        <v>5.4847999999999995E-4</v>
      </c>
      <c r="AY10" s="447">
        <v>3.1463999999999998E-4</v>
      </c>
      <c r="AZ10" s="447">
        <v>7.0368000000000004E-4</v>
      </c>
      <c r="BA10" s="447">
        <v>5.8613000000000003E-4</v>
      </c>
      <c r="BB10" s="450">
        <v>9.3150000000000004E-4</v>
      </c>
      <c r="BD10" s="488" t="s">
        <v>21</v>
      </c>
      <c r="BE10" s="445" t="s">
        <v>6</v>
      </c>
      <c r="BF10" s="446">
        <v>8.0256099179193598E-3</v>
      </c>
      <c r="BG10" s="447">
        <v>1.5544041450777202E-2</v>
      </c>
      <c r="BH10" s="447">
        <v>2.2756596729490617E-3</v>
      </c>
      <c r="BI10" s="447">
        <v>3.2573289902280132E-3</v>
      </c>
      <c r="BJ10" s="447">
        <v>3.3650174300341039E-3</v>
      </c>
      <c r="BK10" s="447">
        <v>7.4124864294878787E-3</v>
      </c>
      <c r="BL10" s="447">
        <v>0.22833301725772806</v>
      </c>
      <c r="BM10" s="447">
        <v>1.2551587707629866E-3</v>
      </c>
      <c r="BN10" s="447">
        <v>1.4034602076124567E-2</v>
      </c>
      <c r="BO10" s="447">
        <v>1.3030185382898185E-2</v>
      </c>
      <c r="BP10" s="447">
        <v>3.7217198263197414E-3</v>
      </c>
      <c r="BQ10" s="447">
        <v>3.8575099245011326E-3</v>
      </c>
      <c r="BR10" s="447">
        <v>8.3551495571770732E-4</v>
      </c>
      <c r="BS10" s="447">
        <v>3.9098440536329456E-4</v>
      </c>
      <c r="BT10" s="447">
        <v>1.6025641025641025E-3</v>
      </c>
      <c r="BU10" s="447">
        <v>1.2379224481336047E-3</v>
      </c>
      <c r="BV10" s="447">
        <v>5.838293509526386E-4</v>
      </c>
      <c r="BW10" s="447">
        <v>2.5662959794696324E-4</v>
      </c>
      <c r="BX10" s="447">
        <v>2.1350453734677822E-3</v>
      </c>
      <c r="BY10" s="447">
        <v>2.2241732513901082E-3</v>
      </c>
      <c r="BZ10" s="447">
        <v>1.2057257181059024E-2</v>
      </c>
      <c r="CA10" s="447">
        <v>3.4396463467731495E-2</v>
      </c>
      <c r="CB10" s="447">
        <v>1.5106368235049546E-2</v>
      </c>
      <c r="CC10" s="447">
        <v>1.1182627917560627E-2</v>
      </c>
      <c r="CD10" s="447">
        <v>1.4147016226248189E-3</v>
      </c>
      <c r="CE10" s="447">
        <v>3.7658883830674994E-4</v>
      </c>
      <c r="CF10" s="447">
        <v>4.3309866303345012E-4</v>
      </c>
      <c r="CG10" s="447">
        <v>0.11897594157703124</v>
      </c>
      <c r="CH10" s="447">
        <v>7.6981727872043617E-4</v>
      </c>
      <c r="CI10" s="447">
        <v>7.5952989509667102E-3</v>
      </c>
      <c r="CJ10" s="447">
        <v>3.0209234535956107E-3</v>
      </c>
      <c r="CK10" s="447">
        <v>1.9809609115065E-3</v>
      </c>
      <c r="CL10" s="447">
        <v>3.2325564615051589E-3</v>
      </c>
      <c r="CM10" s="447">
        <v>2.0507111047263324E-3</v>
      </c>
      <c r="CN10" s="447">
        <v>3.936579879331179E-3</v>
      </c>
      <c r="CO10" s="447">
        <v>0</v>
      </c>
      <c r="CP10" s="450">
        <v>8.586221509774658E-3</v>
      </c>
    </row>
    <row r="11" spans="2:94" ht="20.100000000000001" customHeight="1">
      <c r="B11" s="444" t="s">
        <v>23</v>
      </c>
      <c r="C11" s="445" t="s">
        <v>195</v>
      </c>
      <c r="D11" s="446">
        <v>0.41246855809901217</v>
      </c>
      <c r="E11" s="447">
        <v>0.45612742590129268</v>
      </c>
      <c r="F11" s="447">
        <v>0.25274395443227943</v>
      </c>
      <c r="G11" s="448">
        <v>5.882192E-2</v>
      </c>
      <c r="H11" s="449">
        <v>2.639745434292037E-3</v>
      </c>
      <c r="I11" s="447">
        <v>4.9380947508441624E-2</v>
      </c>
      <c r="J11" s="450">
        <v>4.8678331457416693E-2</v>
      </c>
      <c r="L11" s="483" t="str">
        <f t="shared" si="1"/>
        <v/>
      </c>
      <c r="M11" s="535" t="str">
        <f t="shared" si="0"/>
        <v/>
      </c>
      <c r="N11" s="481" t="str">
        <f t="shared" si="0"/>
        <v/>
      </c>
      <c r="P11" s="488" t="s">
        <v>23</v>
      </c>
      <c r="Q11" s="445" t="s">
        <v>195</v>
      </c>
      <c r="R11" s="446">
        <v>6.4521500000000002E-3</v>
      </c>
      <c r="S11" s="447">
        <v>2.44451E-3</v>
      </c>
      <c r="T11" s="447">
        <v>9.3256399999999996E-3</v>
      </c>
      <c r="U11" s="447">
        <v>5.1202799999999996E-3</v>
      </c>
      <c r="V11" s="447">
        <v>5.6835399999999999E-3</v>
      </c>
      <c r="W11" s="447">
        <v>2.413268E-2</v>
      </c>
      <c r="X11" s="447">
        <v>1.2537900000000001E-3</v>
      </c>
      <c r="Y11" s="447">
        <v>1.0870075699999999</v>
      </c>
      <c r="Z11" s="447">
        <v>2.7736100000000001E-3</v>
      </c>
      <c r="AA11" s="447">
        <v>8.4721000000000004E-4</v>
      </c>
      <c r="AB11" s="447">
        <v>2.7091699999999999E-3</v>
      </c>
      <c r="AC11" s="447">
        <v>2.71689E-3</v>
      </c>
      <c r="AD11" s="447">
        <v>5.0379099999999996E-3</v>
      </c>
      <c r="AE11" s="447">
        <v>1.1236889999999999E-2</v>
      </c>
      <c r="AF11" s="447">
        <v>3.0939069999999999E-2</v>
      </c>
      <c r="AG11" s="447">
        <v>1.0747659999999999E-2</v>
      </c>
      <c r="AH11" s="447">
        <v>1.024505E-2</v>
      </c>
      <c r="AI11" s="447">
        <v>1.0867460000000001E-2</v>
      </c>
      <c r="AJ11" s="447">
        <v>1.8340059999999998E-2</v>
      </c>
      <c r="AK11" s="447">
        <v>1.7558299999999999E-2</v>
      </c>
      <c r="AL11" s="447">
        <v>7.1994600000000004E-3</v>
      </c>
      <c r="AM11" s="447">
        <v>1.03304E-3</v>
      </c>
      <c r="AN11" s="447">
        <v>2.2582459999999999E-2</v>
      </c>
      <c r="AO11" s="447">
        <v>1.076644E-2</v>
      </c>
      <c r="AP11" s="447">
        <v>3.58385E-3</v>
      </c>
      <c r="AQ11" s="447">
        <v>2.4184699999999998E-3</v>
      </c>
      <c r="AR11" s="447">
        <v>8.4066000000000002E-4</v>
      </c>
      <c r="AS11" s="447">
        <v>3.6271900000000002E-3</v>
      </c>
      <c r="AT11" s="447">
        <v>2.33147E-3</v>
      </c>
      <c r="AU11" s="447">
        <v>1.9675700000000001E-3</v>
      </c>
      <c r="AV11" s="447">
        <v>3.0776499999999999E-3</v>
      </c>
      <c r="AW11" s="447">
        <v>3.1530400000000002E-3</v>
      </c>
      <c r="AX11" s="447">
        <v>4.64877E-3</v>
      </c>
      <c r="AY11" s="447">
        <v>8.4013100000000004E-3</v>
      </c>
      <c r="AZ11" s="447">
        <v>2.9715499999999999E-3</v>
      </c>
      <c r="BA11" s="447">
        <v>2.2565869999999998E-2</v>
      </c>
      <c r="BB11" s="450">
        <v>1.8799999999999999E-3</v>
      </c>
      <c r="BD11" s="488" t="s">
        <v>23</v>
      </c>
      <c r="BE11" s="445" t="s">
        <v>195</v>
      </c>
      <c r="BF11" s="446">
        <v>9.7079786931548919E-3</v>
      </c>
      <c r="BG11" s="447">
        <v>2.7270248159258249E-3</v>
      </c>
      <c r="BH11" s="447">
        <v>1.5060143967677046E-2</v>
      </c>
      <c r="BI11" s="447">
        <v>7.6301816072464413E-3</v>
      </c>
      <c r="BJ11" s="447">
        <v>9.0061477734171193E-3</v>
      </c>
      <c r="BK11" s="447">
        <v>4.7030590141964437E-2</v>
      </c>
      <c r="BL11" s="447">
        <v>7.5858145268348188E-4</v>
      </c>
      <c r="BM11" s="447">
        <v>0.19001330195436406</v>
      </c>
      <c r="BN11" s="447">
        <v>3.1141868512110727E-3</v>
      </c>
      <c r="BO11" s="447">
        <v>8.7353198097641466E-4</v>
      </c>
      <c r="BP11" s="447">
        <v>3.591133165747119E-3</v>
      </c>
      <c r="BQ11" s="447">
        <v>4.5708850475253146E-3</v>
      </c>
      <c r="BR11" s="447">
        <v>9.3577675040383227E-3</v>
      </c>
      <c r="BS11" s="447">
        <v>2.2212193655937615E-2</v>
      </c>
      <c r="BT11" s="447">
        <v>6.6773504273504272E-2</v>
      </c>
      <c r="BU11" s="447">
        <v>2.09736998265205E-2</v>
      </c>
      <c r="BV11" s="447">
        <v>2.0142112607866032E-2</v>
      </c>
      <c r="BW11" s="447">
        <v>2.2070145423438835E-2</v>
      </c>
      <c r="BX11" s="447">
        <v>3.8205600965725166E-2</v>
      </c>
      <c r="BY11" s="447">
        <v>3.5879426397424641E-2</v>
      </c>
      <c r="BZ11" s="447">
        <v>1.3313467979936124E-2</v>
      </c>
      <c r="CA11" s="447">
        <v>0</v>
      </c>
      <c r="CB11" s="447">
        <v>4.3222922874367679E-2</v>
      </c>
      <c r="CC11" s="447">
        <v>2.1362162965439736E-2</v>
      </c>
      <c r="CD11" s="447">
        <v>5.9254858768331498E-3</v>
      </c>
      <c r="CE11" s="447">
        <v>2.7427664949243825E-3</v>
      </c>
      <c r="CF11" s="447">
        <v>7.6920127132503379E-4</v>
      </c>
      <c r="CG11" s="447">
        <v>4.3248265208012992E-3</v>
      </c>
      <c r="CH11" s="447">
        <v>1.806864122347011E-3</v>
      </c>
      <c r="CI11" s="447">
        <v>1.6366644191115362E-3</v>
      </c>
      <c r="CJ11" s="447">
        <v>3.9335270309383682E-3</v>
      </c>
      <c r="CK11" s="447">
        <v>2.3635764146635188E-3</v>
      </c>
      <c r="CL11" s="447">
        <v>7.850494263655387E-3</v>
      </c>
      <c r="CM11" s="447">
        <v>1.5926231863238039E-2</v>
      </c>
      <c r="CN11" s="447">
        <v>2.9456404938808449E-3</v>
      </c>
      <c r="CO11" s="447">
        <v>4.610802451457701E-2</v>
      </c>
      <c r="CP11" s="450">
        <v>2.0083651170932138E-3</v>
      </c>
    </row>
    <row r="12" spans="2:94" ht="20.100000000000001" customHeight="1">
      <c r="B12" s="444" t="s">
        <v>25</v>
      </c>
      <c r="C12" s="445" t="s">
        <v>7</v>
      </c>
      <c r="D12" s="446">
        <v>0.59249884391656726</v>
      </c>
      <c r="E12" s="447">
        <v>0.50521799307958482</v>
      </c>
      <c r="F12" s="447">
        <v>0.23685813148788928</v>
      </c>
      <c r="G12" s="448">
        <v>0.11712111</v>
      </c>
      <c r="H12" s="449">
        <v>3.5942070966154817E-4</v>
      </c>
      <c r="I12" s="447">
        <v>5.7882352941176468E-2</v>
      </c>
      <c r="J12" s="450">
        <v>5.5349480968858132E-2</v>
      </c>
      <c r="L12" s="483" t="str">
        <f t="shared" si="1"/>
        <v/>
      </c>
      <c r="M12" s="535" t="str">
        <f t="shared" si="0"/>
        <v/>
      </c>
      <c r="N12" s="481" t="str">
        <f t="shared" si="0"/>
        <v/>
      </c>
      <c r="P12" s="488" t="s">
        <v>25</v>
      </c>
      <c r="Q12" s="445" t="s">
        <v>7</v>
      </c>
      <c r="R12" s="446">
        <v>2.2706499999999999E-3</v>
      </c>
      <c r="S12" s="447">
        <v>3.7497000000000002E-4</v>
      </c>
      <c r="T12" s="447">
        <v>1.6409700000000001E-3</v>
      </c>
      <c r="U12" s="447">
        <v>8.0212000000000002E-4</v>
      </c>
      <c r="V12" s="447">
        <v>1.67044E-3</v>
      </c>
      <c r="W12" s="447">
        <v>8.7010300000000002E-3</v>
      </c>
      <c r="X12" s="447">
        <v>1.6850980000000002E-2</v>
      </c>
      <c r="Y12" s="447">
        <v>2.5860599999999998E-3</v>
      </c>
      <c r="Z12" s="447">
        <v>1.07105082</v>
      </c>
      <c r="AA12" s="447">
        <v>2.5200800000000001E-3</v>
      </c>
      <c r="AB12" s="447">
        <v>9.3170100000000006E-3</v>
      </c>
      <c r="AC12" s="447">
        <v>4.0232200000000001E-3</v>
      </c>
      <c r="AD12" s="447">
        <v>4.8659899999999997E-3</v>
      </c>
      <c r="AE12" s="447">
        <v>2.7211599999999998E-3</v>
      </c>
      <c r="AF12" s="447">
        <v>8.8909599999999998E-3</v>
      </c>
      <c r="AG12" s="447">
        <v>1.359177E-2</v>
      </c>
      <c r="AH12" s="447">
        <v>5.3662400000000004E-3</v>
      </c>
      <c r="AI12" s="447">
        <v>1.69366E-3</v>
      </c>
      <c r="AJ12" s="447">
        <v>1.63324E-3</v>
      </c>
      <c r="AK12" s="447">
        <v>2.3894900000000002E-3</v>
      </c>
      <c r="AL12" s="447">
        <v>3.2670030000000003E-2</v>
      </c>
      <c r="AM12" s="447">
        <v>9.2847999999999997E-4</v>
      </c>
      <c r="AN12" s="447">
        <v>6.2002899999999998E-3</v>
      </c>
      <c r="AO12" s="447">
        <v>7.9378000000000001E-4</v>
      </c>
      <c r="AP12" s="447">
        <v>4.7365999999999999E-4</v>
      </c>
      <c r="AQ12" s="447">
        <v>3.4731999999999997E-4</v>
      </c>
      <c r="AR12" s="447">
        <v>5.8323000000000001E-4</v>
      </c>
      <c r="AS12" s="447">
        <v>7.9900000000000001E-4</v>
      </c>
      <c r="AT12" s="447">
        <v>4.6756E-4</v>
      </c>
      <c r="AU12" s="447">
        <v>6.1806999999999997E-4</v>
      </c>
      <c r="AV12" s="447">
        <v>1.8326600000000001E-3</v>
      </c>
      <c r="AW12" s="447">
        <v>1.1607900000000001E-3</v>
      </c>
      <c r="AX12" s="447">
        <v>6.2215000000000003E-4</v>
      </c>
      <c r="AY12" s="447">
        <v>1.472E-3</v>
      </c>
      <c r="AZ12" s="447">
        <v>1.11473E-3</v>
      </c>
      <c r="BA12" s="447">
        <v>3.9793399999999996E-3</v>
      </c>
      <c r="BB12" s="450">
        <v>2.3840300000000001E-3</v>
      </c>
      <c r="BD12" s="488" t="s">
        <v>25</v>
      </c>
      <c r="BE12" s="445" t="s">
        <v>7</v>
      </c>
      <c r="BF12" s="446">
        <v>2.4619452922108693E-3</v>
      </c>
      <c r="BG12" s="447">
        <v>0</v>
      </c>
      <c r="BH12" s="447">
        <v>1.3933048374942839E-3</v>
      </c>
      <c r="BI12" s="447">
        <v>3.5696756057293293E-4</v>
      </c>
      <c r="BJ12" s="447">
        <v>1.4972437104421405E-3</v>
      </c>
      <c r="BK12" s="447">
        <v>1.1952439575509186E-2</v>
      </c>
      <c r="BL12" s="447">
        <v>2.5507301346482079E-2</v>
      </c>
      <c r="BM12" s="447">
        <v>2.5921757222279068E-3</v>
      </c>
      <c r="BN12" s="447">
        <v>0.1111280276816609</v>
      </c>
      <c r="BO12" s="447">
        <v>3.227215374162865E-3</v>
      </c>
      <c r="BP12" s="447">
        <v>1.1981326107538114E-2</v>
      </c>
      <c r="BQ12" s="447">
        <v>5.3965506991736738E-3</v>
      </c>
      <c r="BR12" s="447">
        <v>6.8512226368852005E-3</v>
      </c>
      <c r="BS12" s="447">
        <v>3.4819009233845633E-3</v>
      </c>
      <c r="BT12" s="447">
        <v>1.282051282051282E-2</v>
      </c>
      <c r="BU12" s="447">
        <v>1.9900455135248706E-2</v>
      </c>
      <c r="BV12" s="447">
        <v>6.9632329906302512E-3</v>
      </c>
      <c r="BW12" s="447">
        <v>1.3686911890504706E-3</v>
      </c>
      <c r="BX12" s="447">
        <v>1.9038238632610041E-3</v>
      </c>
      <c r="BY12" s="447">
        <v>3.024095210223393E-3</v>
      </c>
      <c r="BZ12" s="447">
        <v>5.0824277407630541E-2</v>
      </c>
      <c r="CA12" s="447">
        <v>4.7070083431722883E-5</v>
      </c>
      <c r="CB12" s="447">
        <v>6.2192502252096183E-3</v>
      </c>
      <c r="CC12" s="447">
        <v>5.5727381648973222E-4</v>
      </c>
      <c r="CD12" s="447">
        <v>2.0380375866165974E-4</v>
      </c>
      <c r="CE12" s="447">
        <v>9.9979337603561927E-6</v>
      </c>
      <c r="CF12" s="447">
        <v>6.4288082794027756E-5</v>
      </c>
      <c r="CG12" s="447">
        <v>3.6010212496263941E-5</v>
      </c>
      <c r="CH12" s="447">
        <v>7.3549421533799633E-6</v>
      </c>
      <c r="CI12" s="447">
        <v>2.0776817775547646E-4</v>
      </c>
      <c r="CJ12" s="447">
        <v>2.0956667937247035E-3</v>
      </c>
      <c r="CK12" s="447">
        <v>6.5943870129366359E-4</v>
      </c>
      <c r="CL12" s="447">
        <v>4.9065589147846169E-4</v>
      </c>
      <c r="CM12" s="447">
        <v>1.7777618158310588E-3</v>
      </c>
      <c r="CN12" s="447">
        <v>1.020207637341272E-3</v>
      </c>
      <c r="CO12" s="447">
        <v>5.4985967122973822E-3</v>
      </c>
      <c r="CP12" s="450">
        <v>2.6716783667753764E-3</v>
      </c>
    </row>
    <row r="13" spans="2:94" ht="20.100000000000001" customHeight="1">
      <c r="B13" s="451" t="s">
        <v>27</v>
      </c>
      <c r="C13" s="452" t="s">
        <v>8</v>
      </c>
      <c r="D13" s="453">
        <v>0.1327493364834389</v>
      </c>
      <c r="E13" s="454">
        <v>0.28603319421527712</v>
      </c>
      <c r="F13" s="454">
        <v>9.8272347859846648E-2</v>
      </c>
      <c r="G13" s="455">
        <v>0.14291954000000001</v>
      </c>
      <c r="H13" s="456">
        <v>-2.4626974550883855E-4</v>
      </c>
      <c r="I13" s="454">
        <v>2.8947879258468406E-2</v>
      </c>
      <c r="J13" s="457">
        <v>2.8850820149471029E-2</v>
      </c>
      <c r="L13" s="483" t="str">
        <f t="shared" si="1"/>
        <v/>
      </c>
      <c r="M13" s="535" t="str">
        <f t="shared" si="0"/>
        <v/>
      </c>
      <c r="N13" s="481" t="str">
        <f t="shared" si="0"/>
        <v/>
      </c>
      <c r="P13" s="489" t="s">
        <v>27</v>
      </c>
      <c r="Q13" s="452" t="s">
        <v>8</v>
      </c>
      <c r="R13" s="453">
        <v>9.2419999999999999E-5</v>
      </c>
      <c r="S13" s="454">
        <v>3.5727000000000003E-4</v>
      </c>
      <c r="T13" s="454">
        <v>1.5561000000000001E-4</v>
      </c>
      <c r="U13" s="454">
        <v>7.4629999999999995E-5</v>
      </c>
      <c r="V13" s="454">
        <v>5.1741000000000005E-4</v>
      </c>
      <c r="W13" s="454">
        <v>2.3981999999999999E-4</v>
      </c>
      <c r="X13" s="454">
        <v>7.2949999999999998E-5</v>
      </c>
      <c r="Y13" s="454">
        <v>5.5708999999999999E-4</v>
      </c>
      <c r="Z13" s="454">
        <v>1.5780499999999999E-3</v>
      </c>
      <c r="AA13" s="454">
        <v>1.08035105</v>
      </c>
      <c r="AB13" s="454">
        <v>1.6022000000000001E-4</v>
      </c>
      <c r="AC13" s="454">
        <v>3.0270040000000002E-2</v>
      </c>
      <c r="AD13" s="454">
        <v>1.6501499999999999E-2</v>
      </c>
      <c r="AE13" s="454">
        <v>8.0002500000000004E-3</v>
      </c>
      <c r="AF13" s="454">
        <v>2.4060700000000002E-3</v>
      </c>
      <c r="AG13" s="454">
        <v>3.926E-4</v>
      </c>
      <c r="AH13" s="454">
        <v>4.14109E-3</v>
      </c>
      <c r="AI13" s="454">
        <v>1.6271E-3</v>
      </c>
      <c r="AJ13" s="454">
        <v>1.217826E-2</v>
      </c>
      <c r="AK13" s="454">
        <v>4.8752000000000002E-4</v>
      </c>
      <c r="AL13" s="454">
        <v>3.4401200000000001E-3</v>
      </c>
      <c r="AM13" s="454">
        <v>1.0147E-4</v>
      </c>
      <c r="AN13" s="454">
        <v>2.6047E-4</v>
      </c>
      <c r="AO13" s="454">
        <v>4.8340000000000001E-5</v>
      </c>
      <c r="AP13" s="454">
        <v>6.4330000000000002E-5</v>
      </c>
      <c r="AQ13" s="454">
        <v>4.231E-5</v>
      </c>
      <c r="AR13" s="454">
        <v>6.1340000000000006E-5</v>
      </c>
      <c r="AS13" s="454">
        <v>1.2690999999999999E-4</v>
      </c>
      <c r="AT13" s="454">
        <v>5.7760000000000003E-5</v>
      </c>
      <c r="AU13" s="454">
        <v>9.1650000000000005E-5</v>
      </c>
      <c r="AV13" s="454">
        <v>5.5569999999999998E-5</v>
      </c>
      <c r="AW13" s="454">
        <v>4.7049999999999998E-5</v>
      </c>
      <c r="AX13" s="454">
        <v>6.2039999999999996E-5</v>
      </c>
      <c r="AY13" s="454">
        <v>1.9370999999999999E-4</v>
      </c>
      <c r="AZ13" s="454">
        <v>7.0729999999999995E-5</v>
      </c>
      <c r="BA13" s="454">
        <v>1.0274E-4</v>
      </c>
      <c r="BB13" s="457">
        <v>4.5558000000000003E-4</v>
      </c>
      <c r="BD13" s="489" t="s">
        <v>27</v>
      </c>
      <c r="BE13" s="452" t="s">
        <v>8</v>
      </c>
      <c r="BF13" s="453">
        <v>7.819460504615851E-5</v>
      </c>
      <c r="BG13" s="454">
        <v>1.636214889555495E-3</v>
      </c>
      <c r="BH13" s="454">
        <v>0</v>
      </c>
      <c r="BI13" s="454">
        <v>1.3386283521484986E-4</v>
      </c>
      <c r="BJ13" s="454">
        <v>2.7071376178701332E-3</v>
      </c>
      <c r="BK13" s="454">
        <v>1.5583363201446135E-5</v>
      </c>
      <c r="BL13" s="454">
        <v>0</v>
      </c>
      <c r="BM13" s="454">
        <v>2.4762099662335004E-3</v>
      </c>
      <c r="BN13" s="454">
        <v>9.3010380622837365E-3</v>
      </c>
      <c r="BO13" s="454">
        <v>0.55990973502863239</v>
      </c>
      <c r="BP13" s="454">
        <v>4.5705331200417875E-4</v>
      </c>
      <c r="BQ13" s="454">
        <v>0.20625788510697324</v>
      </c>
      <c r="BR13" s="454">
        <v>0.11039937614883306</v>
      </c>
      <c r="BS13" s="454">
        <v>4.9960415260452022E-2</v>
      </c>
      <c r="BT13" s="454">
        <v>1.469017094017094E-2</v>
      </c>
      <c r="BU13" s="454">
        <v>1.3401362282547281E-3</v>
      </c>
      <c r="BV13" s="454">
        <v>2.6250961182468033E-2</v>
      </c>
      <c r="BW13" s="454">
        <v>9.666381522668948E-3</v>
      </c>
      <c r="BX13" s="454">
        <v>8.0453074044935041E-2</v>
      </c>
      <c r="BY13" s="454">
        <v>2.6924202516827628E-3</v>
      </c>
      <c r="BZ13" s="454">
        <v>1.7556384045531233E-2</v>
      </c>
      <c r="CA13" s="454">
        <v>0</v>
      </c>
      <c r="CB13" s="454">
        <v>3.46476335666274E-5</v>
      </c>
      <c r="CC13" s="454">
        <v>0</v>
      </c>
      <c r="CD13" s="454">
        <v>0</v>
      </c>
      <c r="CE13" s="454">
        <v>0</v>
      </c>
      <c r="CF13" s="454">
        <v>0</v>
      </c>
      <c r="CG13" s="454">
        <v>1.8725310498057248E-4</v>
      </c>
      <c r="CH13" s="454">
        <v>0</v>
      </c>
      <c r="CI13" s="454">
        <v>2.3520925783638845E-5</v>
      </c>
      <c r="CJ13" s="454">
        <v>0</v>
      </c>
      <c r="CK13" s="454">
        <v>1.7632050836728972E-6</v>
      </c>
      <c r="CL13" s="454">
        <v>0</v>
      </c>
      <c r="CM13" s="454">
        <v>2.3883062778336445E-4</v>
      </c>
      <c r="CN13" s="454">
        <v>2.090589420781295E-5</v>
      </c>
      <c r="CO13" s="454">
        <v>0</v>
      </c>
      <c r="CP13" s="457">
        <v>2.4321485821679287E-3</v>
      </c>
    </row>
    <row r="14" spans="2:94" ht="20.100000000000001" customHeight="1">
      <c r="B14" s="458" t="s">
        <v>29</v>
      </c>
      <c r="C14" s="459" t="s">
        <v>9</v>
      </c>
      <c r="D14" s="460">
        <v>0.25737117663268116</v>
      </c>
      <c r="E14" s="461">
        <v>0.15448401945741241</v>
      </c>
      <c r="F14" s="461">
        <v>0.17482289184159838</v>
      </c>
      <c r="G14" s="462">
        <v>-5.9678099999999998E-2</v>
      </c>
      <c r="H14" s="463">
        <v>7.302896345197234E-4</v>
      </c>
      <c r="I14" s="461">
        <v>4.2505958016388623E-2</v>
      </c>
      <c r="J14" s="464">
        <v>4.247331135124547E-2</v>
      </c>
      <c r="L14" s="483" t="str">
        <f t="shared" si="1"/>
        <v/>
      </c>
      <c r="M14" s="535" t="str">
        <f t="shared" si="0"/>
        <v/>
      </c>
      <c r="N14" s="481" t="str">
        <f t="shared" si="0"/>
        <v/>
      </c>
      <c r="P14" s="490" t="s">
        <v>29</v>
      </c>
      <c r="Q14" s="459" t="s">
        <v>9</v>
      </c>
      <c r="R14" s="460">
        <v>1.0322E-4</v>
      </c>
      <c r="S14" s="461">
        <v>9.0489999999999996E-5</v>
      </c>
      <c r="T14" s="461">
        <v>4.0684E-4</v>
      </c>
      <c r="U14" s="461">
        <v>1.0857999999999999E-4</v>
      </c>
      <c r="V14" s="461">
        <v>3.6101999999999998E-4</v>
      </c>
      <c r="W14" s="461">
        <v>1.69258E-3</v>
      </c>
      <c r="X14" s="461">
        <v>9.0049999999999993E-5</v>
      </c>
      <c r="Y14" s="461">
        <v>8.7431E-4</v>
      </c>
      <c r="Z14" s="461">
        <v>1.19063E-3</v>
      </c>
      <c r="AA14" s="461">
        <v>9.9031000000000011E-4</v>
      </c>
      <c r="AB14" s="461">
        <v>1.1744262599999999</v>
      </c>
      <c r="AC14" s="461">
        <v>1.554897E-2</v>
      </c>
      <c r="AD14" s="461">
        <v>1.298323E-2</v>
      </c>
      <c r="AE14" s="461">
        <v>7.4597099999999996E-3</v>
      </c>
      <c r="AF14" s="461">
        <v>2.42624E-2</v>
      </c>
      <c r="AG14" s="461">
        <v>7.0016899999999997E-3</v>
      </c>
      <c r="AH14" s="461">
        <v>1.645508E-2</v>
      </c>
      <c r="AI14" s="461">
        <v>3.3652399999999998E-3</v>
      </c>
      <c r="AJ14" s="461">
        <v>6.5326899999999999E-3</v>
      </c>
      <c r="AK14" s="461">
        <v>2.2766599999999998E-3</v>
      </c>
      <c r="AL14" s="461">
        <v>3.2294200000000002E-3</v>
      </c>
      <c r="AM14" s="461">
        <v>2.5428000000000001E-4</v>
      </c>
      <c r="AN14" s="461">
        <v>3.2822E-4</v>
      </c>
      <c r="AO14" s="461">
        <v>7.5939999999999995E-5</v>
      </c>
      <c r="AP14" s="461">
        <v>6.8609999999999995E-5</v>
      </c>
      <c r="AQ14" s="461">
        <v>5.7790000000000001E-5</v>
      </c>
      <c r="AR14" s="461">
        <v>6.1890000000000005E-5</v>
      </c>
      <c r="AS14" s="461">
        <v>1.0456E-4</v>
      </c>
      <c r="AT14" s="461">
        <v>1.0433999999999999E-4</v>
      </c>
      <c r="AU14" s="461">
        <v>1.3306E-4</v>
      </c>
      <c r="AV14" s="461">
        <v>1.024E-4</v>
      </c>
      <c r="AW14" s="461">
        <v>6.2496999999999997E-4</v>
      </c>
      <c r="AX14" s="461">
        <v>1.3668E-4</v>
      </c>
      <c r="AY14" s="461">
        <v>3.0728E-4</v>
      </c>
      <c r="AZ14" s="461">
        <v>1.7401E-4</v>
      </c>
      <c r="BA14" s="461">
        <v>4.5748000000000002E-4</v>
      </c>
      <c r="BB14" s="464">
        <v>7.4034000000000003E-4</v>
      </c>
      <c r="BD14" s="490" t="s">
        <v>29</v>
      </c>
      <c r="BE14" s="459" t="s">
        <v>9</v>
      </c>
      <c r="BF14" s="460">
        <v>0</v>
      </c>
      <c r="BG14" s="461">
        <v>0</v>
      </c>
      <c r="BH14" s="461">
        <v>8.9523592794316857E-4</v>
      </c>
      <c r="BI14" s="461">
        <v>0</v>
      </c>
      <c r="BJ14" s="461">
        <v>7.637455290639202E-4</v>
      </c>
      <c r="BK14" s="461">
        <v>4.6178699620285386E-3</v>
      </c>
      <c r="BL14" s="461">
        <v>0</v>
      </c>
      <c r="BM14" s="461">
        <v>2.0464545175483476E-3</v>
      </c>
      <c r="BN14" s="461">
        <v>3.2664359861591693E-3</v>
      </c>
      <c r="BO14" s="461">
        <v>2.8632437154226926E-3</v>
      </c>
      <c r="BP14" s="461">
        <v>0.57680127974927364</v>
      </c>
      <c r="BQ14" s="461">
        <v>5.0088181091596046E-2</v>
      </c>
      <c r="BR14" s="461">
        <v>4.099593382721551E-2</v>
      </c>
      <c r="BS14" s="461">
        <v>2.2307508262220208E-2</v>
      </c>
      <c r="BT14" s="461">
        <v>7.9059829059829057E-2</v>
      </c>
      <c r="BU14" s="461">
        <v>2.1612535952277523E-2</v>
      </c>
      <c r="BV14" s="461">
        <v>5.2359524962264689E-2</v>
      </c>
      <c r="BW14" s="461">
        <v>9.4952951240376386E-3</v>
      </c>
      <c r="BX14" s="461">
        <v>1.9990150564240541E-2</v>
      </c>
      <c r="BY14" s="461">
        <v>7.16027704614184E-3</v>
      </c>
      <c r="BZ14" s="461">
        <v>8.8950373757223956E-3</v>
      </c>
      <c r="CA14" s="461">
        <v>4.5893331345929809E-4</v>
      </c>
      <c r="CB14" s="461">
        <v>1.7323816783313699E-4</v>
      </c>
      <c r="CC14" s="461">
        <v>9.2878969414955374E-6</v>
      </c>
      <c r="CD14" s="461">
        <v>1.192468800679924E-5</v>
      </c>
      <c r="CE14" s="461">
        <v>0</v>
      </c>
      <c r="CF14" s="461">
        <v>0</v>
      </c>
      <c r="CG14" s="461">
        <v>9.0025531240659853E-6</v>
      </c>
      <c r="CH14" s="461">
        <v>8.3356011071639583E-5</v>
      </c>
      <c r="CI14" s="461">
        <v>1.5680617189092562E-4</v>
      </c>
      <c r="CJ14" s="461">
        <v>8.5408307065006796E-5</v>
      </c>
      <c r="CK14" s="461">
        <v>1.6009902159749908E-3</v>
      </c>
      <c r="CL14" s="461">
        <v>2.164658344757919E-4</v>
      </c>
      <c r="CM14" s="461">
        <v>4.4174687544892973E-4</v>
      </c>
      <c r="CN14" s="461">
        <v>3.0522605543406909E-4</v>
      </c>
      <c r="CO14" s="461">
        <v>9.7370983446932818E-4</v>
      </c>
      <c r="CP14" s="464">
        <v>2.1189173253735745E-3</v>
      </c>
    </row>
    <row r="15" spans="2:94" ht="19.5" customHeight="1" thickBot="1">
      <c r="B15" s="444" t="s">
        <v>30</v>
      </c>
      <c r="C15" s="445" t="s">
        <v>11</v>
      </c>
      <c r="D15" s="446">
        <v>0.32646478891631081</v>
      </c>
      <c r="E15" s="447">
        <v>0.5030021203093934</v>
      </c>
      <c r="F15" s="447">
        <v>0.22003659350168106</v>
      </c>
      <c r="G15" s="448">
        <v>0.11141202</v>
      </c>
      <c r="H15" s="449">
        <v>6.6612638190606923E-4</v>
      </c>
      <c r="I15" s="447">
        <v>5.4500538334004874E-2</v>
      </c>
      <c r="J15" s="450">
        <v>5.1329982231675175E-2</v>
      </c>
      <c r="L15" s="484" t="s">
        <v>88</v>
      </c>
      <c r="M15" s="536">
        <f>AVERAGE(M6:M14)</f>
        <v>0.53248721523908671</v>
      </c>
      <c r="N15" s="485">
        <f>AVERAGE(N6:N14)</f>
        <v>0.56531451884814099</v>
      </c>
      <c r="P15" s="488" t="s">
        <v>30</v>
      </c>
      <c r="Q15" s="445" t="s">
        <v>11</v>
      </c>
      <c r="R15" s="446">
        <v>1.4411999999999999E-3</v>
      </c>
      <c r="S15" s="447">
        <v>2.65271E-3</v>
      </c>
      <c r="T15" s="447">
        <v>4.2113100000000002E-3</v>
      </c>
      <c r="U15" s="447">
        <v>1.0114499999999999E-3</v>
      </c>
      <c r="V15" s="447">
        <v>2.1930299999999999E-3</v>
      </c>
      <c r="W15" s="447">
        <v>6.3442300000000002E-3</v>
      </c>
      <c r="X15" s="447">
        <v>4.9644999999999995E-4</v>
      </c>
      <c r="Y15" s="447">
        <v>4.3866199999999999E-3</v>
      </c>
      <c r="Z15" s="447">
        <v>3.55902E-3</v>
      </c>
      <c r="AA15" s="447">
        <v>9.1560000000000003E-4</v>
      </c>
      <c r="AB15" s="447">
        <v>1.1948799999999999E-3</v>
      </c>
      <c r="AC15" s="447">
        <v>1.02213402</v>
      </c>
      <c r="AD15" s="447">
        <v>1.1144299999999999E-2</v>
      </c>
      <c r="AE15" s="447">
        <v>1.053961E-2</v>
      </c>
      <c r="AF15" s="447">
        <v>7.8771699999999993E-3</v>
      </c>
      <c r="AG15" s="447">
        <v>4.25721E-3</v>
      </c>
      <c r="AH15" s="447">
        <v>9.4192100000000008E-3</v>
      </c>
      <c r="AI15" s="447">
        <v>6.3084100000000004E-3</v>
      </c>
      <c r="AJ15" s="447">
        <v>7.7573900000000003E-3</v>
      </c>
      <c r="AK15" s="447">
        <v>1.8437799999999999E-3</v>
      </c>
      <c r="AL15" s="447">
        <v>2.809145E-2</v>
      </c>
      <c r="AM15" s="447">
        <v>9.0262000000000003E-4</v>
      </c>
      <c r="AN15" s="447">
        <v>1.9969300000000001E-3</v>
      </c>
      <c r="AO15" s="447">
        <v>4.2349E-4</v>
      </c>
      <c r="AP15" s="447">
        <v>1.09106E-3</v>
      </c>
      <c r="AQ15" s="447">
        <v>3.0762999999999998E-4</v>
      </c>
      <c r="AR15" s="447">
        <v>5.5608999999999997E-4</v>
      </c>
      <c r="AS15" s="447">
        <v>9.7875000000000002E-4</v>
      </c>
      <c r="AT15" s="447">
        <v>5.4118999999999999E-4</v>
      </c>
      <c r="AU15" s="447">
        <v>1.4267699999999999E-3</v>
      </c>
      <c r="AV15" s="447">
        <v>4.6506999999999999E-4</v>
      </c>
      <c r="AW15" s="447">
        <v>7.1464E-4</v>
      </c>
      <c r="AX15" s="447">
        <v>1.05393E-3</v>
      </c>
      <c r="AY15" s="447">
        <v>8.2262000000000004E-4</v>
      </c>
      <c r="AZ15" s="447">
        <v>1.2656099999999999E-3</v>
      </c>
      <c r="BA15" s="447">
        <v>7.8936999999999996E-4</v>
      </c>
      <c r="BB15" s="450">
        <v>1.67998E-3</v>
      </c>
      <c r="BD15" s="488" t="s">
        <v>30</v>
      </c>
      <c r="BE15" s="445" t="s">
        <v>11</v>
      </c>
      <c r="BF15" s="446">
        <v>2.236839611017383E-3</v>
      </c>
      <c r="BG15" s="447">
        <v>6.8175620398145623E-3</v>
      </c>
      <c r="BH15" s="447">
        <v>1.0352104663170165E-2</v>
      </c>
      <c r="BI15" s="447">
        <v>1.5171121324349651E-3</v>
      </c>
      <c r="BJ15" s="447">
        <v>4.605158685147796E-3</v>
      </c>
      <c r="BK15" s="447">
        <v>1.6279420091110729E-2</v>
      </c>
      <c r="BL15" s="447">
        <v>9.4822681585435235E-5</v>
      </c>
      <c r="BM15" s="447">
        <v>1.0320952283502166E-2</v>
      </c>
      <c r="BN15" s="447">
        <v>8.6228373702422149E-3</v>
      </c>
      <c r="BO15" s="447">
        <v>1.8198582937008639E-3</v>
      </c>
      <c r="BP15" s="447">
        <v>2.0567399040188044E-3</v>
      </c>
      <c r="BQ15" s="447">
        <v>6.5300245057565404E-2</v>
      </c>
      <c r="BR15" s="447">
        <v>3.1805269314320726E-2</v>
      </c>
      <c r="BS15" s="447">
        <v>2.8932845996883796E-2</v>
      </c>
      <c r="BT15" s="447">
        <v>2.216880341880342E-2</v>
      </c>
      <c r="BU15" s="447">
        <v>1.1115748588172162E-2</v>
      </c>
      <c r="BV15" s="447">
        <v>2.6621194429413606E-2</v>
      </c>
      <c r="BW15" s="447">
        <v>1.7621899059024809E-2</v>
      </c>
      <c r="BX15" s="447">
        <v>2.1578672368128667E-2</v>
      </c>
      <c r="BY15" s="447">
        <v>4.097161252560726E-3</v>
      </c>
      <c r="BZ15" s="447">
        <v>8.3057818235960562E-2</v>
      </c>
      <c r="CA15" s="447">
        <v>4.314757647907931E-4</v>
      </c>
      <c r="CB15" s="447">
        <v>7.4492412168248906E-4</v>
      </c>
      <c r="CC15" s="447">
        <v>1.5789424800542414E-4</v>
      </c>
      <c r="CD15" s="447">
        <v>2.3936101017284295E-3</v>
      </c>
      <c r="CE15" s="447">
        <v>1.1330991595070352E-4</v>
      </c>
      <c r="CF15" s="447">
        <v>2.797095532091032E-4</v>
      </c>
      <c r="CG15" s="447">
        <v>1.2405518204962928E-3</v>
      </c>
      <c r="CH15" s="447">
        <v>5.1239430335213746E-4</v>
      </c>
      <c r="CI15" s="447">
        <v>3.130243206372603E-3</v>
      </c>
      <c r="CJ15" s="447">
        <v>2.0244932045038647E-4</v>
      </c>
      <c r="CK15" s="447">
        <v>3.8790511840803741E-4</v>
      </c>
      <c r="CL15" s="447">
        <v>2.3522620679702721E-3</v>
      </c>
      <c r="CM15" s="447">
        <v>1.3934779485706076E-3</v>
      </c>
      <c r="CN15" s="447">
        <v>2.2975577734386434E-3</v>
      </c>
      <c r="CO15" s="447">
        <v>4.0093934360501749E-4</v>
      </c>
      <c r="CP15" s="450">
        <v>2.984909623569731E-3</v>
      </c>
    </row>
    <row r="16" spans="2:94" ht="20.100000000000001" customHeight="1">
      <c r="B16" s="444" t="s">
        <v>31</v>
      </c>
      <c r="C16" s="445" t="s">
        <v>196</v>
      </c>
      <c r="D16" s="446">
        <v>8.9387525066516371E-2</v>
      </c>
      <c r="E16" s="447">
        <v>0.38394697265081046</v>
      </c>
      <c r="F16" s="447">
        <v>0.23249596167771402</v>
      </c>
      <c r="G16" s="448">
        <v>5.2860249999999998E-2</v>
      </c>
      <c r="H16" s="449">
        <v>3.4078408027169013E-5</v>
      </c>
      <c r="I16" s="447">
        <v>5.0353701331253831E-2</v>
      </c>
      <c r="J16" s="450">
        <v>4.8515568428674875E-2</v>
      </c>
      <c r="P16" s="488" t="s">
        <v>31</v>
      </c>
      <c r="Q16" s="445" t="s">
        <v>196</v>
      </c>
      <c r="R16" s="446">
        <v>3.2990000000000001E-5</v>
      </c>
      <c r="S16" s="447">
        <v>3.4599000000000001E-4</v>
      </c>
      <c r="T16" s="447">
        <v>3.9889999999999999E-5</v>
      </c>
      <c r="U16" s="447">
        <v>3.519E-5</v>
      </c>
      <c r="V16" s="447">
        <v>3.9100000000000002E-5</v>
      </c>
      <c r="W16" s="447">
        <v>6.4850000000000004E-5</v>
      </c>
      <c r="X16" s="447">
        <v>3.4879999999999998E-5</v>
      </c>
      <c r="Y16" s="447">
        <v>7.4640000000000004E-5</v>
      </c>
      <c r="Z16" s="447">
        <v>1.0459E-4</v>
      </c>
      <c r="AA16" s="447">
        <v>4.1230000000000003E-5</v>
      </c>
      <c r="AB16" s="447">
        <v>3.8999999999999999E-5</v>
      </c>
      <c r="AC16" s="447">
        <v>9.7440000000000002E-5</v>
      </c>
      <c r="AD16" s="447">
        <v>1.0166408499999999</v>
      </c>
      <c r="AE16" s="447">
        <v>3.5947599999999998E-3</v>
      </c>
      <c r="AF16" s="447">
        <v>5.7142E-4</v>
      </c>
      <c r="AG16" s="447">
        <v>2.0018E-4</v>
      </c>
      <c r="AH16" s="447">
        <v>4.7061E-4</v>
      </c>
      <c r="AI16" s="447">
        <v>2.6761999999999999E-4</v>
      </c>
      <c r="AJ16" s="447">
        <v>1.4907399999999999E-3</v>
      </c>
      <c r="AK16" s="447">
        <v>5.164E-5</v>
      </c>
      <c r="AL16" s="447">
        <v>7.3141999999999999E-4</v>
      </c>
      <c r="AM16" s="447">
        <v>6.8079999999999999E-5</v>
      </c>
      <c r="AN16" s="447">
        <v>1.5344200000000001E-3</v>
      </c>
      <c r="AO16" s="447">
        <v>6.0510000000000002E-5</v>
      </c>
      <c r="AP16" s="447">
        <v>5.7710000000000001E-5</v>
      </c>
      <c r="AQ16" s="447">
        <v>7.3490000000000003E-5</v>
      </c>
      <c r="AR16" s="447">
        <v>3.2150000000000002E-5</v>
      </c>
      <c r="AS16" s="447">
        <v>1.2252000000000001E-4</v>
      </c>
      <c r="AT16" s="447">
        <v>9.5710000000000004E-5</v>
      </c>
      <c r="AU16" s="447">
        <v>8.3900000000000006E-5</v>
      </c>
      <c r="AV16" s="447">
        <v>7.428E-5</v>
      </c>
      <c r="AW16" s="447">
        <v>4.3550000000000001E-5</v>
      </c>
      <c r="AX16" s="447">
        <v>5.5869999999999999E-5</v>
      </c>
      <c r="AY16" s="447">
        <v>8.1223000000000005E-4</v>
      </c>
      <c r="AZ16" s="447">
        <v>5.0569999999999999E-5</v>
      </c>
      <c r="BA16" s="447">
        <v>2.5660000000000002E-5</v>
      </c>
      <c r="BB16" s="450">
        <v>4.5930000000000002E-5</v>
      </c>
      <c r="BD16" s="488" t="s">
        <v>31</v>
      </c>
      <c r="BE16" s="445" t="s">
        <v>93</v>
      </c>
      <c r="BF16" s="446">
        <v>2.3695334862472278E-6</v>
      </c>
      <c r="BG16" s="447">
        <v>3.27242977911099E-3</v>
      </c>
      <c r="BH16" s="447">
        <v>0</v>
      </c>
      <c r="BI16" s="447">
        <v>0</v>
      </c>
      <c r="BJ16" s="447">
        <v>5.2932858449974667E-5</v>
      </c>
      <c r="BK16" s="447">
        <v>1.0388908800964091E-5</v>
      </c>
      <c r="BL16" s="447">
        <v>0</v>
      </c>
      <c r="BM16" s="447">
        <v>3.0696817763225213E-4</v>
      </c>
      <c r="BN16" s="447">
        <v>4.9826989619377161E-4</v>
      </c>
      <c r="BO16" s="447">
        <v>1.9411821799475881E-4</v>
      </c>
      <c r="BP16" s="447">
        <v>6.5293330286311254E-5</v>
      </c>
      <c r="BQ16" s="447">
        <v>7.3319109866374266E-4</v>
      </c>
      <c r="BR16" s="447">
        <v>0.18264356931989081</v>
      </c>
      <c r="BS16" s="447">
        <v>3.695094410090121E-2</v>
      </c>
      <c r="BT16" s="447">
        <v>5.876068376068376E-3</v>
      </c>
      <c r="BU16" s="447">
        <v>1.60418849356763E-3</v>
      </c>
      <c r="BV16" s="447">
        <v>4.6136758465525592E-3</v>
      </c>
      <c r="BW16" s="447">
        <v>2.5662959794696323E-3</v>
      </c>
      <c r="BX16" s="447">
        <v>1.5605950500579556E-2</v>
      </c>
      <c r="BY16" s="447">
        <v>1.9510291678860601E-5</v>
      </c>
      <c r="BZ16" s="447">
        <v>7.2838533526728005E-3</v>
      </c>
      <c r="CA16" s="447">
        <v>0</v>
      </c>
      <c r="CB16" s="447">
        <v>1.4309472663017115E-2</v>
      </c>
      <c r="CC16" s="447">
        <v>0</v>
      </c>
      <c r="CD16" s="447">
        <v>3.2521876382179744E-6</v>
      </c>
      <c r="CE16" s="447">
        <v>0</v>
      </c>
      <c r="CF16" s="447">
        <v>0</v>
      </c>
      <c r="CG16" s="447">
        <v>6.6618893118088293E-5</v>
      </c>
      <c r="CH16" s="447">
        <v>2.4516473844599879E-6</v>
      </c>
      <c r="CI16" s="447">
        <v>2.3520925783638845E-4</v>
      </c>
      <c r="CJ16" s="447">
        <v>0</v>
      </c>
      <c r="CK16" s="447">
        <v>0</v>
      </c>
      <c r="CL16" s="447">
        <v>0</v>
      </c>
      <c r="CM16" s="447">
        <v>7.7916247665565297E-3</v>
      </c>
      <c r="CN16" s="447">
        <v>8.362357683125181E-6</v>
      </c>
      <c r="CO16" s="447">
        <v>0</v>
      </c>
      <c r="CP16" s="450">
        <v>0</v>
      </c>
    </row>
    <row r="17" spans="2:94" ht="20.100000000000001" customHeight="1" thickBot="1">
      <c r="B17" s="444" t="s">
        <v>33</v>
      </c>
      <c r="C17" s="445" t="s">
        <v>197</v>
      </c>
      <c r="D17" s="446">
        <v>0.47952651793397272</v>
      </c>
      <c r="E17" s="447">
        <v>0.53086928866125771</v>
      </c>
      <c r="F17" s="447">
        <v>0.14465450400418606</v>
      </c>
      <c r="G17" s="448">
        <v>0.19898967000000001</v>
      </c>
      <c r="H17" s="449">
        <v>1.7119075282398183E-4</v>
      </c>
      <c r="I17" s="447">
        <v>2.2511753847111481E-2</v>
      </c>
      <c r="J17" s="450">
        <v>2.2021564443372426E-2</v>
      </c>
      <c r="L17" s="14" t="s">
        <v>79</v>
      </c>
      <c r="N17" s="5" t="s">
        <v>105</v>
      </c>
      <c r="P17" s="488" t="s">
        <v>33</v>
      </c>
      <c r="Q17" s="445" t="s">
        <v>197</v>
      </c>
      <c r="R17" s="446">
        <v>2.3146000000000001E-4</v>
      </c>
      <c r="S17" s="447">
        <v>6.1034000000000001E-4</v>
      </c>
      <c r="T17" s="447">
        <v>2.9170999999999998E-4</v>
      </c>
      <c r="U17" s="447">
        <v>2.4091E-4</v>
      </c>
      <c r="V17" s="447">
        <v>2.1869000000000001E-4</v>
      </c>
      <c r="W17" s="447">
        <v>4.7506000000000002E-4</v>
      </c>
      <c r="X17" s="447">
        <v>2.7060000000000002E-4</v>
      </c>
      <c r="Y17" s="447">
        <v>1.6086500000000001E-3</v>
      </c>
      <c r="Z17" s="447">
        <v>7.2840999999999997E-4</v>
      </c>
      <c r="AA17" s="447">
        <v>2.5460000000000001E-4</v>
      </c>
      <c r="AB17" s="447">
        <v>2.9753000000000001E-4</v>
      </c>
      <c r="AC17" s="447">
        <v>3.2708999999999999E-4</v>
      </c>
      <c r="AD17" s="447">
        <v>2.33205E-3</v>
      </c>
      <c r="AE17" s="447">
        <v>1.06048056</v>
      </c>
      <c r="AF17" s="447">
        <v>5.7326000000000002E-4</v>
      </c>
      <c r="AG17" s="447">
        <v>2.2370100000000002E-3</v>
      </c>
      <c r="AH17" s="447">
        <v>2.05412E-3</v>
      </c>
      <c r="AI17" s="447">
        <v>3.6591999999999999E-4</v>
      </c>
      <c r="AJ17" s="447">
        <v>1.0850899999999999E-3</v>
      </c>
      <c r="AK17" s="447">
        <v>3.7900999999999999E-4</v>
      </c>
      <c r="AL17" s="447">
        <v>5.6307999999999998E-4</v>
      </c>
      <c r="AM17" s="447">
        <v>4.1187999999999999E-4</v>
      </c>
      <c r="AN17" s="447">
        <v>1.13273E-3</v>
      </c>
      <c r="AO17" s="447">
        <v>3.6713000000000002E-4</v>
      </c>
      <c r="AP17" s="447">
        <v>4.0756000000000001E-4</v>
      </c>
      <c r="AQ17" s="447">
        <v>5.6368E-4</v>
      </c>
      <c r="AR17" s="447">
        <v>1.7689999999999999E-4</v>
      </c>
      <c r="AS17" s="447">
        <v>8.4635000000000005E-4</v>
      </c>
      <c r="AT17" s="447">
        <v>7.0841000000000003E-4</v>
      </c>
      <c r="AU17" s="447">
        <v>4.1668E-4</v>
      </c>
      <c r="AV17" s="447">
        <v>4.6872E-4</v>
      </c>
      <c r="AW17" s="447">
        <v>2.7462E-4</v>
      </c>
      <c r="AX17" s="447">
        <v>4.1535999999999998E-4</v>
      </c>
      <c r="AY17" s="447">
        <v>6.7548599999999997E-3</v>
      </c>
      <c r="AZ17" s="447">
        <v>2.7706999999999997E-4</v>
      </c>
      <c r="BA17" s="447">
        <v>1.9731999999999999E-4</v>
      </c>
      <c r="BB17" s="450">
        <v>2.4822000000000001E-4</v>
      </c>
      <c r="BD17" s="488" t="s">
        <v>33</v>
      </c>
      <c r="BE17" s="445" t="s">
        <v>94</v>
      </c>
      <c r="BF17" s="446">
        <v>1.6586734403730595E-5</v>
      </c>
      <c r="BG17" s="447">
        <v>5.4540496318516497E-4</v>
      </c>
      <c r="BH17" s="447">
        <v>0</v>
      </c>
      <c r="BI17" s="447">
        <v>0</v>
      </c>
      <c r="BJ17" s="447">
        <v>3.7809184607124763E-5</v>
      </c>
      <c r="BK17" s="447">
        <v>0</v>
      </c>
      <c r="BL17" s="447">
        <v>9.4822681585435235E-5</v>
      </c>
      <c r="BM17" s="447">
        <v>2.41481633070705E-3</v>
      </c>
      <c r="BN17" s="447">
        <v>6.3667820069204155E-4</v>
      </c>
      <c r="BO17" s="447">
        <v>2.6691254974279334E-4</v>
      </c>
      <c r="BP17" s="447">
        <v>1.6323332571577812E-4</v>
      </c>
      <c r="BQ17" s="447">
        <v>2.6421300852747485E-4</v>
      </c>
      <c r="BR17" s="447">
        <v>4.0104717874449953E-3</v>
      </c>
      <c r="BS17" s="447">
        <v>0.11842742570809998</v>
      </c>
      <c r="BT17" s="447">
        <v>5.3418803418803424E-4</v>
      </c>
      <c r="BU17" s="447">
        <v>3.6342677376399405E-3</v>
      </c>
      <c r="BV17" s="447">
        <v>3.3392190926437504E-3</v>
      </c>
      <c r="BW17" s="447">
        <v>1.7108639863130882E-4</v>
      </c>
      <c r="BX17" s="447">
        <v>1.6515822157627006E-3</v>
      </c>
      <c r="BY17" s="447">
        <v>0</v>
      </c>
      <c r="BZ17" s="447">
        <v>5.4232020359686483E-5</v>
      </c>
      <c r="CA17" s="447">
        <v>3.9225069526435739E-6</v>
      </c>
      <c r="CB17" s="447">
        <v>3.8112396923290138E-4</v>
      </c>
      <c r="CC17" s="447">
        <v>0</v>
      </c>
      <c r="CD17" s="447">
        <v>2.1681250921453166E-6</v>
      </c>
      <c r="CE17" s="447">
        <v>0</v>
      </c>
      <c r="CF17" s="447">
        <v>0</v>
      </c>
      <c r="CG17" s="447">
        <v>5.4015318744395912E-5</v>
      </c>
      <c r="CH17" s="447">
        <v>2.4516473844599879E-6</v>
      </c>
      <c r="CI17" s="447">
        <v>1.5680617189092564E-5</v>
      </c>
      <c r="CJ17" s="447">
        <v>0</v>
      </c>
      <c r="CK17" s="447">
        <v>0</v>
      </c>
      <c r="CL17" s="447">
        <v>0</v>
      </c>
      <c r="CM17" s="447">
        <v>1.2047478810515731E-2</v>
      </c>
      <c r="CN17" s="447">
        <v>6.2717682623438853E-6</v>
      </c>
      <c r="CO17" s="447">
        <v>0</v>
      </c>
      <c r="CP17" s="450">
        <v>0</v>
      </c>
    </row>
    <row r="18" spans="2:94" ht="20.100000000000001" customHeight="1">
      <c r="B18" s="451" t="s">
        <v>35</v>
      </c>
      <c r="C18" s="452" t="s">
        <v>198</v>
      </c>
      <c r="D18" s="453">
        <v>2.1037133160311416E-2</v>
      </c>
      <c r="E18" s="454">
        <v>0.42200854700854701</v>
      </c>
      <c r="F18" s="454">
        <v>0.47676282051282054</v>
      </c>
      <c r="G18" s="455">
        <v>-7.8258549999999996E-2</v>
      </c>
      <c r="H18" s="456">
        <v>3.4877120715305785E-5</v>
      </c>
      <c r="I18" s="454">
        <v>0.3247863247863248</v>
      </c>
      <c r="J18" s="457">
        <v>0.31864316239316237</v>
      </c>
      <c r="L18" s="537"/>
      <c r="M18" s="281" t="s">
        <v>42</v>
      </c>
      <c r="N18" s="280" t="s">
        <v>49</v>
      </c>
      <c r="P18" s="489" t="s">
        <v>35</v>
      </c>
      <c r="Q18" s="452" t="s">
        <v>198</v>
      </c>
      <c r="R18" s="453">
        <v>4.6299999999999997E-6</v>
      </c>
      <c r="S18" s="454">
        <v>5.4299999999999997E-6</v>
      </c>
      <c r="T18" s="454">
        <v>5.4999999999999999E-6</v>
      </c>
      <c r="U18" s="454">
        <v>5.1200000000000001E-6</v>
      </c>
      <c r="V18" s="454">
        <v>4.0099999999999997E-6</v>
      </c>
      <c r="W18" s="454">
        <v>7.1300000000000003E-6</v>
      </c>
      <c r="X18" s="454">
        <v>3.5899999999999999E-6</v>
      </c>
      <c r="Y18" s="454">
        <v>4.7999999999999998E-6</v>
      </c>
      <c r="Z18" s="454">
        <v>6.2099999999999998E-6</v>
      </c>
      <c r="AA18" s="454">
        <v>1.8899999999999999E-6</v>
      </c>
      <c r="AB18" s="454">
        <v>3.5899999999999999E-6</v>
      </c>
      <c r="AC18" s="454">
        <v>3.76E-6</v>
      </c>
      <c r="AD18" s="454">
        <v>6.0659999999999999E-5</v>
      </c>
      <c r="AE18" s="454">
        <v>8.0039999999999999E-5</v>
      </c>
      <c r="AF18" s="454">
        <v>1.00146779</v>
      </c>
      <c r="AG18" s="454">
        <v>6.63E-6</v>
      </c>
      <c r="AH18" s="454">
        <v>2.3799999999999999E-5</v>
      </c>
      <c r="AI18" s="454">
        <v>5.5899999999999998E-6</v>
      </c>
      <c r="AJ18" s="454">
        <v>1.7139999999999999E-5</v>
      </c>
      <c r="AK18" s="454">
        <v>6.72E-6</v>
      </c>
      <c r="AL18" s="454">
        <v>1.24E-5</v>
      </c>
      <c r="AM18" s="454">
        <v>5.7699999999999998E-6</v>
      </c>
      <c r="AN18" s="454">
        <v>1.6569999999999999E-5</v>
      </c>
      <c r="AO18" s="454">
        <v>7.0299999999999996E-6</v>
      </c>
      <c r="AP18" s="454">
        <v>2.251E-5</v>
      </c>
      <c r="AQ18" s="454">
        <v>9.8500000000000006E-6</v>
      </c>
      <c r="AR18" s="454">
        <v>2.8399999999999999E-6</v>
      </c>
      <c r="AS18" s="454">
        <v>1.3200000000000001E-5</v>
      </c>
      <c r="AT18" s="454">
        <v>1.382E-5</v>
      </c>
      <c r="AU18" s="454">
        <v>6.5649999999999997E-5</v>
      </c>
      <c r="AV18" s="454">
        <v>8.8799999999999997E-6</v>
      </c>
      <c r="AW18" s="454">
        <v>2.5124000000000001E-4</v>
      </c>
      <c r="AX18" s="454">
        <v>8.67E-6</v>
      </c>
      <c r="AY18" s="454">
        <v>8.8770000000000006E-5</v>
      </c>
      <c r="AZ18" s="454">
        <v>3.6380000000000001E-5</v>
      </c>
      <c r="BA18" s="454">
        <v>4.9207000000000005E-4</v>
      </c>
      <c r="BB18" s="457">
        <v>9.9299999999999998E-6</v>
      </c>
      <c r="BD18" s="489" t="s">
        <v>35</v>
      </c>
      <c r="BE18" s="452" t="s">
        <v>95</v>
      </c>
      <c r="BF18" s="453">
        <v>9.4781339449889112E-6</v>
      </c>
      <c r="BG18" s="454">
        <v>0</v>
      </c>
      <c r="BH18" s="454">
        <v>0</v>
      </c>
      <c r="BI18" s="454">
        <v>0</v>
      </c>
      <c r="BJ18" s="454">
        <v>0</v>
      </c>
      <c r="BK18" s="454">
        <v>0</v>
      </c>
      <c r="BL18" s="454">
        <v>0</v>
      </c>
      <c r="BM18" s="454">
        <v>0</v>
      </c>
      <c r="BN18" s="454">
        <v>0</v>
      </c>
      <c r="BO18" s="454">
        <v>0</v>
      </c>
      <c r="BP18" s="454">
        <v>0</v>
      </c>
      <c r="BQ18" s="454">
        <v>1.9815975639560615E-5</v>
      </c>
      <c r="BR18" s="454">
        <v>2.6179468612488165E-3</v>
      </c>
      <c r="BS18" s="454">
        <v>3.3749151408224679E-3</v>
      </c>
      <c r="BT18" s="454">
        <v>6.9444444444444448E-2</v>
      </c>
      <c r="BU18" s="454">
        <v>5.9624705070655272E-5</v>
      </c>
      <c r="BV18" s="454">
        <v>8.8998376669609551E-4</v>
      </c>
      <c r="BW18" s="454">
        <v>8.5543199315654412E-5</v>
      </c>
      <c r="BX18" s="454">
        <v>6.2760124198982627E-4</v>
      </c>
      <c r="BY18" s="454">
        <v>1.9510291678860601E-5</v>
      </c>
      <c r="BZ18" s="454">
        <v>2.011514936977462E-4</v>
      </c>
      <c r="CA18" s="454">
        <v>0</v>
      </c>
      <c r="CB18" s="454">
        <v>1.385905342665096E-4</v>
      </c>
      <c r="CC18" s="454">
        <v>1.8575793882991075E-5</v>
      </c>
      <c r="CD18" s="454">
        <v>7.4908721933620681E-4</v>
      </c>
      <c r="CE18" s="454">
        <v>9.9979337603561927E-6</v>
      </c>
      <c r="CF18" s="454">
        <v>0</v>
      </c>
      <c r="CG18" s="454">
        <v>2.5207148747384758E-5</v>
      </c>
      <c r="CH18" s="454">
        <v>1.0296919014731949E-4</v>
      </c>
      <c r="CI18" s="454">
        <v>2.7774293196180201E-3</v>
      </c>
      <c r="CJ18" s="454">
        <v>0</v>
      </c>
      <c r="CK18" s="454">
        <v>1.1475820287085051E-2</v>
      </c>
      <c r="CL18" s="454">
        <v>0</v>
      </c>
      <c r="CM18" s="454">
        <v>3.7386869702628932E-3</v>
      </c>
      <c r="CN18" s="454">
        <v>1.4425067003390937E-3</v>
      </c>
      <c r="CO18" s="454">
        <v>2.3082650781831721E-2</v>
      </c>
      <c r="CP18" s="457">
        <v>0</v>
      </c>
    </row>
    <row r="19" spans="2:94" ht="20.100000000000001" customHeight="1">
      <c r="B19" s="458" t="s">
        <v>37</v>
      </c>
      <c r="C19" s="459" t="s">
        <v>84</v>
      </c>
      <c r="D19" s="460">
        <v>0.1490138787436085</v>
      </c>
      <c r="E19" s="461">
        <v>0.40597609901108167</v>
      </c>
      <c r="F19" s="461">
        <v>0.20974551608021511</v>
      </c>
      <c r="G19" s="462">
        <v>4.8298849999999997E-2</v>
      </c>
      <c r="H19" s="463">
        <v>8.7059683006908336E-5</v>
      </c>
      <c r="I19" s="461">
        <v>4.0746387736617803E-2</v>
      </c>
      <c r="J19" s="464">
        <v>4.0309139899432994E-2</v>
      </c>
      <c r="L19" s="472" t="s">
        <v>321</v>
      </c>
      <c r="M19" s="538">
        <v>260581</v>
      </c>
      <c r="N19" s="473">
        <v>294626</v>
      </c>
      <c r="P19" s="490" t="s">
        <v>37</v>
      </c>
      <c r="Q19" s="459" t="s">
        <v>84</v>
      </c>
      <c r="R19" s="460">
        <v>7.6019999999999994E-5</v>
      </c>
      <c r="S19" s="461">
        <v>1.1369E-4</v>
      </c>
      <c r="T19" s="461">
        <v>9.7449999999999997E-5</v>
      </c>
      <c r="U19" s="461">
        <v>8.5220000000000001E-5</v>
      </c>
      <c r="V19" s="461">
        <v>6.9129999999999997E-5</v>
      </c>
      <c r="W19" s="461">
        <v>1.5066999999999999E-4</v>
      </c>
      <c r="X19" s="461">
        <v>7.3419999999999998E-5</v>
      </c>
      <c r="Y19" s="461">
        <v>9.5179999999999993E-5</v>
      </c>
      <c r="Z19" s="461">
        <v>1.2998E-4</v>
      </c>
      <c r="AA19" s="461">
        <v>3.7280000000000002E-5</v>
      </c>
      <c r="AB19" s="461">
        <v>7.4120000000000002E-5</v>
      </c>
      <c r="AC19" s="461">
        <v>8.0129999999999993E-5</v>
      </c>
      <c r="AD19" s="461">
        <v>1.3626700000000001E-3</v>
      </c>
      <c r="AE19" s="461">
        <v>2.4478299999999998E-3</v>
      </c>
      <c r="AF19" s="461">
        <v>1.6979749999999998E-2</v>
      </c>
      <c r="AG19" s="461">
        <v>1.0455293999999999</v>
      </c>
      <c r="AH19" s="461">
        <v>3.8211439999999999E-2</v>
      </c>
      <c r="AI19" s="461">
        <v>4.3348909999999997E-2</v>
      </c>
      <c r="AJ19" s="461">
        <v>2.12999E-3</v>
      </c>
      <c r="AK19" s="461">
        <v>2.251E-4</v>
      </c>
      <c r="AL19" s="461">
        <v>2.7579999999999998E-4</v>
      </c>
      <c r="AM19" s="461">
        <v>1.3674999999999999E-4</v>
      </c>
      <c r="AN19" s="461">
        <v>3.1547999999999998E-4</v>
      </c>
      <c r="AO19" s="461">
        <v>1.3103999999999999E-4</v>
      </c>
      <c r="AP19" s="461">
        <v>1.5037000000000001E-4</v>
      </c>
      <c r="AQ19" s="461">
        <v>2.1195E-4</v>
      </c>
      <c r="AR19" s="461">
        <v>6.2929999999999995E-5</v>
      </c>
      <c r="AS19" s="461">
        <v>2.7891E-4</v>
      </c>
      <c r="AT19" s="461">
        <v>3.5679E-4</v>
      </c>
      <c r="AU19" s="461">
        <v>3.7225000000000002E-4</v>
      </c>
      <c r="AV19" s="461">
        <v>3.2697999999999999E-4</v>
      </c>
      <c r="AW19" s="461">
        <v>1.0762E-4</v>
      </c>
      <c r="AX19" s="461">
        <v>1.6304000000000001E-4</v>
      </c>
      <c r="AY19" s="461">
        <v>2.1794900000000001E-3</v>
      </c>
      <c r="AZ19" s="461">
        <v>1.0340000000000001E-4</v>
      </c>
      <c r="BA19" s="461">
        <v>4.9912899999999998E-3</v>
      </c>
      <c r="BB19" s="464">
        <v>1.1199E-4</v>
      </c>
      <c r="BD19" s="490" t="s">
        <v>37</v>
      </c>
      <c r="BE19" s="459" t="s">
        <v>84</v>
      </c>
      <c r="BF19" s="460">
        <v>0</v>
      </c>
      <c r="BG19" s="461">
        <v>0</v>
      </c>
      <c r="BH19" s="461">
        <v>0</v>
      </c>
      <c r="BI19" s="461">
        <v>0</v>
      </c>
      <c r="BJ19" s="461">
        <v>0</v>
      </c>
      <c r="BK19" s="461">
        <v>5.1944544004820453E-6</v>
      </c>
      <c r="BL19" s="461">
        <v>0</v>
      </c>
      <c r="BM19" s="461">
        <v>0</v>
      </c>
      <c r="BN19" s="461">
        <v>0</v>
      </c>
      <c r="BO19" s="461">
        <v>0</v>
      </c>
      <c r="BP19" s="461">
        <v>3.2646665143155627E-5</v>
      </c>
      <c r="BQ19" s="461">
        <v>7.9263902558242462E-5</v>
      </c>
      <c r="BR19" s="461">
        <v>5.9043056870717982E-3</v>
      </c>
      <c r="BS19" s="461">
        <v>1.3618317522131468E-2</v>
      </c>
      <c r="BT19" s="461">
        <v>0.10790598290598291</v>
      </c>
      <c r="BU19" s="461">
        <v>0.29118434539172011</v>
      </c>
      <c r="BV19" s="461">
        <v>0.24206134480107083</v>
      </c>
      <c r="BW19" s="461">
        <v>0.27639007698887941</v>
      </c>
      <c r="BX19" s="461">
        <v>1.1269796465013483E-2</v>
      </c>
      <c r="BY19" s="461">
        <v>6.2432933372353922E-4</v>
      </c>
      <c r="BZ19" s="461">
        <v>3.1651779155380654E-4</v>
      </c>
      <c r="CA19" s="461">
        <v>3.9225069526435739E-6</v>
      </c>
      <c r="CB19" s="461">
        <v>3.46476335666274E-5</v>
      </c>
      <c r="CC19" s="461">
        <v>0</v>
      </c>
      <c r="CD19" s="461">
        <v>2.7101563651816454E-5</v>
      </c>
      <c r="CE19" s="461">
        <v>3.9991735041424771E-5</v>
      </c>
      <c r="CF19" s="461">
        <v>0</v>
      </c>
      <c r="CG19" s="461">
        <v>0</v>
      </c>
      <c r="CH19" s="461">
        <v>6.2271843565283691E-4</v>
      </c>
      <c r="CI19" s="461">
        <v>1.3504931554105969E-3</v>
      </c>
      <c r="CJ19" s="461">
        <v>9.4898118961118656E-4</v>
      </c>
      <c r="CK19" s="461">
        <v>1.7632050836728972E-6</v>
      </c>
      <c r="CL19" s="461">
        <v>0</v>
      </c>
      <c r="CM19" s="461">
        <v>1.2164200545898578E-2</v>
      </c>
      <c r="CN19" s="461">
        <v>1.0452947103906475E-5</v>
      </c>
      <c r="CO19" s="461">
        <v>3.1616931095709948E-2</v>
      </c>
      <c r="CP19" s="464">
        <v>0</v>
      </c>
    </row>
    <row r="20" spans="2:94" ht="20.100000000000001" customHeight="1">
      <c r="B20" s="444" t="s">
        <v>74</v>
      </c>
      <c r="C20" s="445" t="s">
        <v>199</v>
      </c>
      <c r="D20" s="446">
        <v>0.16692687915459348</v>
      </c>
      <c r="E20" s="447">
        <v>0.37528123487027598</v>
      </c>
      <c r="F20" s="447">
        <v>0.13452994617378178</v>
      </c>
      <c r="G20" s="448">
        <v>1.9045650000000001E-2</v>
      </c>
      <c r="H20" s="449">
        <v>1.088352532611439E-2</v>
      </c>
      <c r="I20" s="447">
        <v>3.0423205080739327E-2</v>
      </c>
      <c r="J20" s="450">
        <v>3.0401845470338622E-2</v>
      </c>
      <c r="L20" s="474" t="s">
        <v>325</v>
      </c>
      <c r="M20" s="539">
        <v>243387</v>
      </c>
      <c r="N20" s="475">
        <v>247624</v>
      </c>
      <c r="P20" s="488" t="s">
        <v>74</v>
      </c>
      <c r="Q20" s="445" t="s">
        <v>199</v>
      </c>
      <c r="R20" s="446">
        <v>6.9040000000000003E-5</v>
      </c>
      <c r="S20" s="447">
        <v>9.1799999999999995E-5</v>
      </c>
      <c r="T20" s="447">
        <v>7.2200000000000007E-5</v>
      </c>
      <c r="U20" s="447">
        <v>6.2189999999999999E-5</v>
      </c>
      <c r="V20" s="447">
        <v>6.4709999999999995E-5</v>
      </c>
      <c r="W20" s="447">
        <v>1.0882000000000001E-4</v>
      </c>
      <c r="X20" s="447">
        <v>6.2080000000000002E-5</v>
      </c>
      <c r="Y20" s="447">
        <v>8.1390000000000005E-5</v>
      </c>
      <c r="Z20" s="447">
        <v>1.0351E-4</v>
      </c>
      <c r="AA20" s="447">
        <v>3.455E-5</v>
      </c>
      <c r="AB20" s="447">
        <v>5.825E-5</v>
      </c>
      <c r="AC20" s="447">
        <v>1.2454E-4</v>
      </c>
      <c r="AD20" s="447">
        <v>9.1157200000000008E-3</v>
      </c>
      <c r="AE20" s="447">
        <v>2.9620499999999999E-3</v>
      </c>
      <c r="AF20" s="447">
        <v>1.7166600000000001E-3</v>
      </c>
      <c r="AG20" s="447">
        <v>1.8594799999999999E-3</v>
      </c>
      <c r="AH20" s="447">
        <v>1.0109832700000001</v>
      </c>
      <c r="AI20" s="447">
        <v>4.7323299999999999E-3</v>
      </c>
      <c r="AJ20" s="447">
        <v>6.8163900000000003E-3</v>
      </c>
      <c r="AK20" s="447">
        <v>2.0677E-4</v>
      </c>
      <c r="AL20" s="447">
        <v>1.4567899999999999E-3</v>
      </c>
      <c r="AM20" s="447">
        <v>1.2248000000000001E-4</v>
      </c>
      <c r="AN20" s="447">
        <v>3.3734999999999999E-4</v>
      </c>
      <c r="AO20" s="447">
        <v>8.9950000000000004E-5</v>
      </c>
      <c r="AP20" s="447">
        <v>1.3019E-4</v>
      </c>
      <c r="AQ20" s="447">
        <v>1.3411E-4</v>
      </c>
      <c r="AR20" s="447">
        <v>6.3449999999999997E-5</v>
      </c>
      <c r="AS20" s="447">
        <v>2.2924999999999999E-4</v>
      </c>
      <c r="AT20" s="447">
        <v>1.9500999999999999E-4</v>
      </c>
      <c r="AU20" s="447">
        <v>3.389E-4</v>
      </c>
      <c r="AV20" s="447">
        <v>2.5010000000000001E-4</v>
      </c>
      <c r="AW20" s="447">
        <v>8.0259999999999994E-5</v>
      </c>
      <c r="AX20" s="447">
        <v>9.9970000000000007E-5</v>
      </c>
      <c r="AY20" s="447">
        <v>1.48938E-3</v>
      </c>
      <c r="AZ20" s="447">
        <v>9.6199999999999994E-5</v>
      </c>
      <c r="BA20" s="447">
        <v>5.9009999999999999E-5</v>
      </c>
      <c r="BB20" s="450">
        <v>1.4039E-4</v>
      </c>
      <c r="BD20" s="488" t="s">
        <v>74</v>
      </c>
      <c r="BE20" s="445" t="s">
        <v>12</v>
      </c>
      <c r="BF20" s="446">
        <v>4.26516027524501E-5</v>
      </c>
      <c r="BG20" s="447">
        <v>0</v>
      </c>
      <c r="BH20" s="447">
        <v>0</v>
      </c>
      <c r="BI20" s="447">
        <v>0</v>
      </c>
      <c r="BJ20" s="447">
        <v>3.0247347685699811E-5</v>
      </c>
      <c r="BK20" s="447">
        <v>5.1944544004820453E-6</v>
      </c>
      <c r="BL20" s="447">
        <v>0</v>
      </c>
      <c r="BM20" s="447">
        <v>2.7286060233977968E-5</v>
      </c>
      <c r="BN20" s="447">
        <v>1.3840830449826989E-5</v>
      </c>
      <c r="BO20" s="447">
        <v>0</v>
      </c>
      <c r="BP20" s="447">
        <v>0</v>
      </c>
      <c r="BQ20" s="447">
        <v>4.1613548843077286E-4</v>
      </c>
      <c r="BR20" s="447">
        <v>5.2748844204311258E-2</v>
      </c>
      <c r="BS20" s="447">
        <v>1.602257983570874E-2</v>
      </c>
      <c r="BT20" s="447">
        <v>9.6153846153846159E-3</v>
      </c>
      <c r="BU20" s="447">
        <v>1.0099289330300991E-2</v>
      </c>
      <c r="BV20" s="447">
        <v>6.4278187565858805E-2</v>
      </c>
      <c r="BW20" s="447">
        <v>2.7288280581693754E-2</v>
      </c>
      <c r="BX20" s="447">
        <v>3.8890256866077701E-2</v>
      </c>
      <c r="BY20" s="447">
        <v>6.8286020876012093E-4</v>
      </c>
      <c r="BZ20" s="447">
        <v>7.8754753929602891E-3</v>
      </c>
      <c r="CA20" s="447">
        <v>3.9225069526435739E-6</v>
      </c>
      <c r="CB20" s="447">
        <v>3.1182870209964659E-4</v>
      </c>
      <c r="CC20" s="447">
        <v>0</v>
      </c>
      <c r="CD20" s="447">
        <v>1.7887032010198862E-4</v>
      </c>
      <c r="CE20" s="447">
        <v>3.3326445867853976E-6</v>
      </c>
      <c r="CF20" s="447">
        <v>2.2557222032992192E-5</v>
      </c>
      <c r="CG20" s="447">
        <v>1.3323778623617659E-4</v>
      </c>
      <c r="CH20" s="447">
        <v>1.3974390091421932E-4</v>
      </c>
      <c r="CI20" s="447">
        <v>1.3642136954510531E-3</v>
      </c>
      <c r="CJ20" s="447">
        <v>7.8923602269330353E-4</v>
      </c>
      <c r="CK20" s="447">
        <v>6.1712177928551404E-5</v>
      </c>
      <c r="CL20" s="447">
        <v>0</v>
      </c>
      <c r="CM20" s="447">
        <v>7.6856773452090221E-3</v>
      </c>
      <c r="CN20" s="447">
        <v>1.4006949119234677E-4</v>
      </c>
      <c r="CO20" s="447">
        <v>0</v>
      </c>
      <c r="CP20" s="450">
        <v>2.211044165607208E-4</v>
      </c>
    </row>
    <row r="21" spans="2:94" ht="20.100000000000001" customHeight="1">
      <c r="B21" s="444" t="s">
        <v>75</v>
      </c>
      <c r="C21" s="445" t="s">
        <v>200</v>
      </c>
      <c r="D21" s="446">
        <v>4.2478633349292583E-2</v>
      </c>
      <c r="E21" s="447">
        <v>0.47117194183062444</v>
      </c>
      <c r="F21" s="447">
        <v>0.22976903336184773</v>
      </c>
      <c r="G21" s="448">
        <v>9.4781859999999996E-2</v>
      </c>
      <c r="H21" s="449">
        <v>6.4988589058062153E-3</v>
      </c>
      <c r="I21" s="447">
        <v>5.0812660393498715E-2</v>
      </c>
      <c r="J21" s="450">
        <v>5.0812660393498715E-2</v>
      </c>
      <c r="L21" s="474" t="s">
        <v>339</v>
      </c>
      <c r="M21" s="539">
        <v>248179</v>
      </c>
      <c r="N21" s="475">
        <v>235625</v>
      </c>
      <c r="P21" s="488" t="s">
        <v>75</v>
      </c>
      <c r="Q21" s="445" t="s">
        <v>200</v>
      </c>
      <c r="R21" s="446">
        <v>3.58E-6</v>
      </c>
      <c r="S21" s="447">
        <v>4.2899999999999996E-6</v>
      </c>
      <c r="T21" s="447">
        <v>4.0600000000000001E-6</v>
      </c>
      <c r="U21" s="447">
        <v>3.2499999999999998E-6</v>
      </c>
      <c r="V21" s="447">
        <v>3.1099999999999999E-6</v>
      </c>
      <c r="W21" s="447">
        <v>7.1999999999999997E-6</v>
      </c>
      <c r="X21" s="447">
        <v>7.0099999999999998E-6</v>
      </c>
      <c r="Y21" s="447">
        <v>3.49E-6</v>
      </c>
      <c r="Z21" s="447">
        <v>5.1100000000000002E-6</v>
      </c>
      <c r="AA21" s="447">
        <v>1.6899999999999999E-6</v>
      </c>
      <c r="AB21" s="447">
        <v>2.83E-6</v>
      </c>
      <c r="AC21" s="447">
        <v>5.0699999999999997E-6</v>
      </c>
      <c r="AD21" s="447">
        <v>3.6510000000000001E-5</v>
      </c>
      <c r="AE21" s="447">
        <v>6.7399999999999998E-6</v>
      </c>
      <c r="AF21" s="447">
        <v>2.7599999999999998E-6</v>
      </c>
      <c r="AG21" s="447">
        <v>6.1199999999999999E-6</v>
      </c>
      <c r="AH21" s="447">
        <v>5.4700000000000001E-6</v>
      </c>
      <c r="AI21" s="447">
        <v>1.00120651</v>
      </c>
      <c r="AJ21" s="447">
        <v>9.1399999999999999E-5</v>
      </c>
      <c r="AK21" s="447">
        <v>5.9100000000000002E-6</v>
      </c>
      <c r="AL21" s="447">
        <v>8.4909999999999998E-5</v>
      </c>
      <c r="AM21" s="447">
        <v>5.93E-6</v>
      </c>
      <c r="AN21" s="447">
        <v>1.1790000000000001E-5</v>
      </c>
      <c r="AO21" s="447">
        <v>4.7400000000000004E-6</v>
      </c>
      <c r="AP21" s="447">
        <v>1.2809999999999999E-5</v>
      </c>
      <c r="AQ21" s="447">
        <v>9.9499999999999996E-6</v>
      </c>
      <c r="AR21" s="447">
        <v>5.9599999999999997E-6</v>
      </c>
      <c r="AS21" s="447">
        <v>1.1219999999999999E-5</v>
      </c>
      <c r="AT21" s="447">
        <v>1.154E-5</v>
      </c>
      <c r="AU21" s="447">
        <v>6.4599999999999998E-5</v>
      </c>
      <c r="AV21" s="447">
        <v>8.5900000000000008E-6</v>
      </c>
      <c r="AW21" s="447">
        <v>3.9999999999999998E-6</v>
      </c>
      <c r="AX21" s="447">
        <v>6.8299999999999998E-6</v>
      </c>
      <c r="AY21" s="447">
        <v>5.2679999999999997E-5</v>
      </c>
      <c r="AZ21" s="447">
        <v>8.3100000000000001E-6</v>
      </c>
      <c r="BA21" s="447">
        <v>3.63E-6</v>
      </c>
      <c r="BB21" s="450">
        <v>9.9599999999999995E-6</v>
      </c>
      <c r="BD21" s="488" t="s">
        <v>75</v>
      </c>
      <c r="BE21" s="445" t="s">
        <v>200</v>
      </c>
      <c r="BF21" s="446">
        <v>9.4781339449889112E-6</v>
      </c>
      <c r="BG21" s="447">
        <v>0</v>
      </c>
      <c r="BH21" s="447">
        <v>1.2881092488390916E-5</v>
      </c>
      <c r="BI21" s="447">
        <v>0</v>
      </c>
      <c r="BJ21" s="447">
        <v>0</v>
      </c>
      <c r="BK21" s="447">
        <v>5.7138998405302498E-5</v>
      </c>
      <c r="BL21" s="447">
        <v>9.4822681585435235E-5</v>
      </c>
      <c r="BM21" s="447">
        <v>0</v>
      </c>
      <c r="BN21" s="447">
        <v>1.3840830449826989E-5</v>
      </c>
      <c r="BO21" s="447">
        <v>0</v>
      </c>
      <c r="BP21" s="447">
        <v>0</v>
      </c>
      <c r="BQ21" s="447">
        <v>5.944792691868184E-5</v>
      </c>
      <c r="BR21" s="447">
        <v>7.7981395866986015E-4</v>
      </c>
      <c r="BS21" s="447">
        <v>8.7533822096259967E-5</v>
      </c>
      <c r="BT21" s="447">
        <v>0</v>
      </c>
      <c r="BU21" s="447">
        <v>6.5303248410717677E-5</v>
      </c>
      <c r="BV21" s="447">
        <v>5.6958961068550107E-5</v>
      </c>
      <c r="BW21" s="447">
        <v>2.8314798973481606E-2</v>
      </c>
      <c r="BX21" s="447">
        <v>2.0389533172779522E-3</v>
      </c>
      <c r="BY21" s="447">
        <v>3.9020583357721201E-5</v>
      </c>
      <c r="BZ21" s="447">
        <v>1.8783999779127772E-3</v>
      </c>
      <c r="CA21" s="447">
        <v>1.1767520857930721E-5</v>
      </c>
      <c r="CB21" s="447">
        <v>0</v>
      </c>
      <c r="CC21" s="447">
        <v>1.8575793882991075E-5</v>
      </c>
      <c r="CD21" s="447">
        <v>2.0055157102344176E-4</v>
      </c>
      <c r="CE21" s="447">
        <v>1.0331198219034732E-4</v>
      </c>
      <c r="CF21" s="447">
        <v>6.5415943895677354E-5</v>
      </c>
      <c r="CG21" s="447">
        <v>6.8419403742901481E-5</v>
      </c>
      <c r="CH21" s="447">
        <v>1.0296919014731949E-4</v>
      </c>
      <c r="CI21" s="447">
        <v>1.4151757013156038E-3</v>
      </c>
      <c r="CJ21" s="447">
        <v>8.8571577697044081E-5</v>
      </c>
      <c r="CK21" s="447">
        <v>1.4987243211219626E-5</v>
      </c>
      <c r="CL21" s="447">
        <v>5.7724222526877843E-5</v>
      </c>
      <c r="CM21" s="447">
        <v>1.0989800316046545E-3</v>
      </c>
      <c r="CN21" s="447">
        <v>1.0871064988062735E-4</v>
      </c>
      <c r="CO21" s="447">
        <v>0</v>
      </c>
      <c r="CP21" s="450">
        <v>0</v>
      </c>
    </row>
    <row r="22" spans="2:94" ht="20.100000000000001" customHeight="1">
      <c r="B22" s="444" t="s">
        <v>82</v>
      </c>
      <c r="C22" s="445" t="s">
        <v>13</v>
      </c>
      <c r="D22" s="446">
        <v>7.6448272360599479E-2</v>
      </c>
      <c r="E22" s="447">
        <v>0.24835892785288305</v>
      </c>
      <c r="F22" s="447">
        <v>0.1878449554673377</v>
      </c>
      <c r="G22" s="448">
        <v>-2.3839840000000001E-2</v>
      </c>
      <c r="H22" s="449">
        <v>0.10227063367734776</v>
      </c>
      <c r="I22" s="447">
        <v>3.6160641894935348E-2</v>
      </c>
      <c r="J22" s="450">
        <v>3.5322839280030272E-2</v>
      </c>
      <c r="L22" s="474" t="s">
        <v>333</v>
      </c>
      <c r="M22" s="539">
        <v>260826</v>
      </c>
      <c r="N22" s="475">
        <v>255933</v>
      </c>
      <c r="P22" s="488" t="s">
        <v>82</v>
      </c>
      <c r="Q22" s="445" t="s">
        <v>13</v>
      </c>
      <c r="R22" s="446">
        <v>4.4145000000000002E-4</v>
      </c>
      <c r="S22" s="447">
        <v>4.5765999999999998E-4</v>
      </c>
      <c r="T22" s="447">
        <v>2.7512000000000001E-4</v>
      </c>
      <c r="U22" s="447">
        <v>1.8264999999999999E-4</v>
      </c>
      <c r="V22" s="447">
        <v>1.7882E-4</v>
      </c>
      <c r="W22" s="447">
        <v>3.0526000000000001E-4</v>
      </c>
      <c r="X22" s="447">
        <v>1.9467E-4</v>
      </c>
      <c r="Y22" s="447">
        <v>1.9325000000000001E-4</v>
      </c>
      <c r="Z22" s="447">
        <v>3.2674000000000001E-4</v>
      </c>
      <c r="AA22" s="447">
        <v>8.9560000000000003E-5</v>
      </c>
      <c r="AB22" s="447">
        <v>1.6621E-4</v>
      </c>
      <c r="AC22" s="447">
        <v>1.4222E-4</v>
      </c>
      <c r="AD22" s="447">
        <v>1.6852999999999999E-4</v>
      </c>
      <c r="AE22" s="447">
        <v>1.6810999999999999E-4</v>
      </c>
      <c r="AF22" s="447">
        <v>1.6587000000000001E-4</v>
      </c>
      <c r="AG22" s="447">
        <v>1.9919E-4</v>
      </c>
      <c r="AH22" s="447">
        <v>1.7705999999999999E-4</v>
      </c>
      <c r="AI22" s="447">
        <v>1.2350999999999999E-4</v>
      </c>
      <c r="AJ22" s="447">
        <v>1.0290560200000001</v>
      </c>
      <c r="AK22" s="447">
        <v>3.6160000000000001E-4</v>
      </c>
      <c r="AL22" s="447">
        <v>3.6351999999999999E-4</v>
      </c>
      <c r="AM22" s="447">
        <v>2.8527000000000001E-4</v>
      </c>
      <c r="AN22" s="447">
        <v>5.8960999999999996E-4</v>
      </c>
      <c r="AO22" s="447">
        <v>2.9327999999999998E-4</v>
      </c>
      <c r="AP22" s="447">
        <v>3.0174999999999999E-4</v>
      </c>
      <c r="AQ22" s="447">
        <v>3.8624999999999998E-4</v>
      </c>
      <c r="AR22" s="447">
        <v>1.1584E-4</v>
      </c>
      <c r="AS22" s="447">
        <v>1.47331E-3</v>
      </c>
      <c r="AT22" s="447">
        <v>4.6469000000000002E-4</v>
      </c>
      <c r="AU22" s="447">
        <v>7.5772999999999997E-4</v>
      </c>
      <c r="AV22" s="447">
        <v>3.3270000000000001E-4</v>
      </c>
      <c r="AW22" s="447">
        <v>1.9037000000000001E-4</v>
      </c>
      <c r="AX22" s="447">
        <v>2.9852999999999998E-4</v>
      </c>
      <c r="AY22" s="447">
        <v>4.1873199999999996E-3</v>
      </c>
      <c r="AZ22" s="447">
        <v>2.2295E-4</v>
      </c>
      <c r="BA22" s="447">
        <v>1.6635E-4</v>
      </c>
      <c r="BB22" s="450">
        <v>2.4937000000000001E-4</v>
      </c>
      <c r="BD22" s="488" t="s">
        <v>82</v>
      </c>
      <c r="BE22" s="445" t="s">
        <v>13</v>
      </c>
      <c r="BF22" s="446">
        <v>2.5140750289083086E-3</v>
      </c>
      <c r="BG22" s="447">
        <v>2.7270248159258248E-4</v>
      </c>
      <c r="BH22" s="447">
        <v>0</v>
      </c>
      <c r="BI22" s="447">
        <v>0</v>
      </c>
      <c r="BJ22" s="447">
        <v>0</v>
      </c>
      <c r="BK22" s="447">
        <v>0</v>
      </c>
      <c r="BL22" s="447">
        <v>0</v>
      </c>
      <c r="BM22" s="447">
        <v>0</v>
      </c>
      <c r="BN22" s="447">
        <v>0</v>
      </c>
      <c r="BO22" s="447">
        <v>0</v>
      </c>
      <c r="BP22" s="447">
        <v>0</v>
      </c>
      <c r="BQ22" s="447">
        <v>0</v>
      </c>
      <c r="BR22" s="447">
        <v>0</v>
      </c>
      <c r="BS22" s="447">
        <v>1.167117627950133E-5</v>
      </c>
      <c r="BT22" s="447">
        <v>0</v>
      </c>
      <c r="BU22" s="447">
        <v>0</v>
      </c>
      <c r="BV22" s="447">
        <v>0</v>
      </c>
      <c r="BW22" s="447">
        <v>0</v>
      </c>
      <c r="BX22" s="447">
        <v>0.3677112673941636</v>
      </c>
      <c r="BY22" s="447">
        <v>0</v>
      </c>
      <c r="BZ22" s="447">
        <v>0</v>
      </c>
      <c r="CA22" s="447">
        <v>0</v>
      </c>
      <c r="CB22" s="447">
        <v>0</v>
      </c>
      <c r="CC22" s="447">
        <v>0</v>
      </c>
      <c r="CD22" s="447">
        <v>0</v>
      </c>
      <c r="CE22" s="447">
        <v>0</v>
      </c>
      <c r="CF22" s="447">
        <v>0</v>
      </c>
      <c r="CG22" s="447">
        <v>1.1269396000705801E-2</v>
      </c>
      <c r="CH22" s="447">
        <v>0</v>
      </c>
      <c r="CI22" s="447">
        <v>5.9841155347874495E-3</v>
      </c>
      <c r="CJ22" s="447">
        <v>1.5658189628584579E-4</v>
      </c>
      <c r="CK22" s="447">
        <v>0</v>
      </c>
      <c r="CL22" s="447">
        <v>0</v>
      </c>
      <c r="CM22" s="447">
        <v>4.8175549490015804E-2</v>
      </c>
      <c r="CN22" s="447">
        <v>3.554002015328202E-5</v>
      </c>
      <c r="CO22" s="447">
        <v>0</v>
      </c>
      <c r="CP22" s="450">
        <v>0</v>
      </c>
    </row>
    <row r="23" spans="2:94" ht="20.100000000000001" customHeight="1">
      <c r="B23" s="451" t="s">
        <v>201</v>
      </c>
      <c r="C23" s="452" t="s">
        <v>16</v>
      </c>
      <c r="D23" s="453">
        <v>0.11936716085881127</v>
      </c>
      <c r="E23" s="454">
        <v>0.47731928592332457</v>
      </c>
      <c r="F23" s="454">
        <v>0.2657106623744025</v>
      </c>
      <c r="G23" s="455">
        <v>7.4373229999999999E-2</v>
      </c>
      <c r="H23" s="456">
        <v>1.0469259678534118E-2</v>
      </c>
      <c r="I23" s="454">
        <v>0.11598868403082627</v>
      </c>
      <c r="J23" s="457">
        <v>9.4956589601014538E-2</v>
      </c>
      <c r="L23" s="474" t="s">
        <v>349</v>
      </c>
      <c r="M23" s="539">
        <v>256271</v>
      </c>
      <c r="N23" s="475">
        <v>286323</v>
      </c>
      <c r="P23" s="489" t="s">
        <v>201</v>
      </c>
      <c r="Q23" s="452" t="s">
        <v>16</v>
      </c>
      <c r="R23" s="453">
        <v>4.0183999999999999E-4</v>
      </c>
      <c r="S23" s="454">
        <v>5.5712999999999997E-4</v>
      </c>
      <c r="T23" s="454">
        <v>1.04054E-3</v>
      </c>
      <c r="U23" s="454">
        <v>2.4152100000000001E-3</v>
      </c>
      <c r="V23" s="454">
        <v>1.9366100000000001E-3</v>
      </c>
      <c r="W23" s="454">
        <v>1.1189399999999999E-3</v>
      </c>
      <c r="X23" s="454">
        <v>2.6378000000000003E-4</v>
      </c>
      <c r="Y23" s="454">
        <v>7.7127999999999995E-4</v>
      </c>
      <c r="Z23" s="454">
        <v>5.5575000000000004E-4</v>
      </c>
      <c r="AA23" s="454">
        <v>9.3802000000000002E-4</v>
      </c>
      <c r="AB23" s="454">
        <v>1.0184520000000001E-2</v>
      </c>
      <c r="AC23" s="454">
        <v>3.8085000000000001E-4</v>
      </c>
      <c r="AD23" s="454">
        <v>3.3945999999999998E-4</v>
      </c>
      <c r="AE23" s="454">
        <v>4.4600999999999999E-4</v>
      </c>
      <c r="AF23" s="454">
        <v>9.2115000000000003E-4</v>
      </c>
      <c r="AG23" s="454">
        <v>6.5853999999999999E-4</v>
      </c>
      <c r="AH23" s="454">
        <v>8.1076E-4</v>
      </c>
      <c r="AI23" s="454">
        <v>6.6896000000000002E-4</v>
      </c>
      <c r="AJ23" s="454">
        <v>3.4581E-4</v>
      </c>
      <c r="AK23" s="454">
        <v>1.00459714</v>
      </c>
      <c r="AL23" s="454">
        <v>5.9261000000000003E-4</v>
      </c>
      <c r="AM23" s="454">
        <v>1.17033E-3</v>
      </c>
      <c r="AN23" s="454">
        <v>9.5330000000000002E-4</v>
      </c>
      <c r="AO23" s="454">
        <v>9.8769000000000005E-4</v>
      </c>
      <c r="AP23" s="454">
        <v>9.1169000000000005E-4</v>
      </c>
      <c r="AQ23" s="454">
        <v>2.05237E-3</v>
      </c>
      <c r="AR23" s="454">
        <v>1.8963000000000001E-4</v>
      </c>
      <c r="AS23" s="454">
        <v>5.2528999999999998E-4</v>
      </c>
      <c r="AT23" s="454">
        <v>2.76012E-3</v>
      </c>
      <c r="AU23" s="454">
        <v>1.0202200000000001E-3</v>
      </c>
      <c r="AV23" s="454">
        <v>2.1880900000000002E-3</v>
      </c>
      <c r="AW23" s="454">
        <v>6.7787000000000001E-4</v>
      </c>
      <c r="AX23" s="454">
        <v>4.7970599999999997E-3</v>
      </c>
      <c r="AY23" s="454">
        <v>1.08636E-3</v>
      </c>
      <c r="AZ23" s="454">
        <v>9.8102999999999992E-4</v>
      </c>
      <c r="BA23" s="454">
        <v>1.5713939999999999E-2</v>
      </c>
      <c r="BB23" s="457">
        <v>4.0787000000000001E-4</v>
      </c>
      <c r="BD23" s="489" t="s">
        <v>201</v>
      </c>
      <c r="BE23" s="452" t="s">
        <v>16</v>
      </c>
      <c r="BF23" s="453">
        <v>1.156332341288647E-3</v>
      </c>
      <c r="BG23" s="454">
        <v>2.4543223343332426E-3</v>
      </c>
      <c r="BH23" s="454">
        <v>6.1464279657105318E-3</v>
      </c>
      <c r="BI23" s="454">
        <v>1.7803757083575029E-2</v>
      </c>
      <c r="BJ23" s="454">
        <v>1.3293709307865066E-2</v>
      </c>
      <c r="BK23" s="454">
        <v>6.5709848166097878E-3</v>
      </c>
      <c r="BL23" s="454">
        <v>1.0430494974397876E-3</v>
      </c>
      <c r="BM23" s="454">
        <v>4.2770899416760466E-3</v>
      </c>
      <c r="BN23" s="454">
        <v>2.4498269896193773E-3</v>
      </c>
      <c r="BO23" s="454">
        <v>6.3331068620790061E-3</v>
      </c>
      <c r="BP23" s="454">
        <v>7.1202376677222415E-2</v>
      </c>
      <c r="BQ23" s="454">
        <v>7.1337512302418213E-4</v>
      </c>
      <c r="BR23" s="454">
        <v>5.5700997047847158E-4</v>
      </c>
      <c r="BS23" s="454">
        <v>1.7701284023910349E-3</v>
      </c>
      <c r="BT23" s="454">
        <v>4.2735042735042739E-3</v>
      </c>
      <c r="BU23" s="454">
        <v>3.2566446055257905E-3</v>
      </c>
      <c r="BV23" s="454">
        <v>3.9728875345313702E-3</v>
      </c>
      <c r="BW23" s="454">
        <v>3.9349871685201024E-3</v>
      </c>
      <c r="BX23" s="454">
        <v>1.1621133045457549E-3</v>
      </c>
      <c r="BY23" s="454">
        <v>3.5879426397424641E-2</v>
      </c>
      <c r="BZ23" s="454">
        <v>2.7411821199986985E-3</v>
      </c>
      <c r="CA23" s="454">
        <v>7.4919882795492256E-3</v>
      </c>
      <c r="CB23" s="454">
        <v>4.0018016769454642E-3</v>
      </c>
      <c r="CC23" s="454">
        <v>5.6841929281952691E-3</v>
      </c>
      <c r="CD23" s="454">
        <v>5.4517505441993982E-3</v>
      </c>
      <c r="CE23" s="454">
        <v>1.3840472968919756E-2</v>
      </c>
      <c r="CF23" s="454">
        <v>6.5415943895677354E-5</v>
      </c>
      <c r="CG23" s="454">
        <v>1.8293187948102082E-3</v>
      </c>
      <c r="CH23" s="454">
        <v>1.8174062061001889E-2</v>
      </c>
      <c r="CI23" s="454">
        <v>6.4721747447979549E-3</v>
      </c>
      <c r="CJ23" s="454">
        <v>1.5922322726359694E-2</v>
      </c>
      <c r="CK23" s="454">
        <v>3.402104208946855E-3</v>
      </c>
      <c r="CL23" s="454">
        <v>3.710224402915073E-2</v>
      </c>
      <c r="CM23" s="454">
        <v>6.6657089498635257E-3</v>
      </c>
      <c r="CN23" s="454">
        <v>5.556786680436682E-3</v>
      </c>
      <c r="CO23" s="454">
        <v>0.12744143421730914</v>
      </c>
      <c r="CP23" s="457">
        <v>7.3701472186906932E-4</v>
      </c>
    </row>
    <row r="24" spans="2:94" ht="20.100000000000001" customHeight="1">
      <c r="B24" s="458" t="s">
        <v>202</v>
      </c>
      <c r="C24" s="459" t="s">
        <v>17</v>
      </c>
      <c r="D24" s="460">
        <v>1</v>
      </c>
      <c r="E24" s="461">
        <v>0.48993207192940763</v>
      </c>
      <c r="F24" s="461">
        <v>0.30117111582874906</v>
      </c>
      <c r="G24" s="462">
        <v>4.3269259999999997E-2</v>
      </c>
      <c r="H24" s="463">
        <v>0</v>
      </c>
      <c r="I24" s="461">
        <v>7.8133550787301026E-2</v>
      </c>
      <c r="J24" s="464">
        <v>6.3690084710415804E-2</v>
      </c>
      <c r="L24" s="474"/>
      <c r="M24" s="539"/>
      <c r="N24" s="475"/>
      <c r="P24" s="490" t="s">
        <v>202</v>
      </c>
      <c r="Q24" s="459" t="s">
        <v>17</v>
      </c>
      <c r="R24" s="460">
        <v>5.8644700000000001E-3</v>
      </c>
      <c r="S24" s="461">
        <v>6.4723300000000001E-3</v>
      </c>
      <c r="T24" s="461">
        <v>3.4165300000000001E-3</v>
      </c>
      <c r="U24" s="461">
        <v>4.8866300000000003E-3</v>
      </c>
      <c r="V24" s="461">
        <v>9.7602299999999999E-3</v>
      </c>
      <c r="W24" s="461">
        <v>5.2688300000000004E-3</v>
      </c>
      <c r="X24" s="461">
        <v>8.6047399999999996E-3</v>
      </c>
      <c r="Y24" s="461">
        <v>7.0938399999999997E-3</v>
      </c>
      <c r="Z24" s="461">
        <v>9.1578000000000007E-3</v>
      </c>
      <c r="AA24" s="461">
        <v>6.6982999999999999E-3</v>
      </c>
      <c r="AB24" s="461">
        <v>8.4311500000000001E-3</v>
      </c>
      <c r="AC24" s="461">
        <v>7.5237500000000001E-3</v>
      </c>
      <c r="AD24" s="461">
        <v>3.75458E-3</v>
      </c>
      <c r="AE24" s="461">
        <v>3.1916000000000002E-3</v>
      </c>
      <c r="AF24" s="461">
        <v>3.8204699999999999E-3</v>
      </c>
      <c r="AG24" s="461">
        <v>4.4375700000000001E-3</v>
      </c>
      <c r="AH24" s="461">
        <v>3.8292399999999998E-3</v>
      </c>
      <c r="AI24" s="461">
        <v>3.48943E-3</v>
      </c>
      <c r="AJ24" s="461">
        <v>2.4705700000000001E-3</v>
      </c>
      <c r="AK24" s="461">
        <v>5.0031800000000003E-3</v>
      </c>
      <c r="AL24" s="461">
        <v>1.00289669</v>
      </c>
      <c r="AM24" s="461">
        <v>2.2952799999999999E-2</v>
      </c>
      <c r="AN24" s="461">
        <v>5.1250909999999997E-2</v>
      </c>
      <c r="AO24" s="461">
        <v>6.3634499999999997E-3</v>
      </c>
      <c r="AP24" s="461">
        <v>6.2700100000000003E-3</v>
      </c>
      <c r="AQ24" s="461">
        <v>5.2257700000000002E-3</v>
      </c>
      <c r="AR24" s="461">
        <v>1.4978119999999999E-2</v>
      </c>
      <c r="AS24" s="461">
        <v>1.340042E-2</v>
      </c>
      <c r="AT24" s="461">
        <v>7.3472399999999997E-3</v>
      </c>
      <c r="AU24" s="461">
        <v>1.0040139999999999E-2</v>
      </c>
      <c r="AV24" s="461">
        <v>8.6069200000000005E-3</v>
      </c>
      <c r="AW24" s="461">
        <v>4.9760200000000003E-3</v>
      </c>
      <c r="AX24" s="461">
        <v>3.8106300000000002E-3</v>
      </c>
      <c r="AY24" s="461">
        <v>3.0485400000000002E-3</v>
      </c>
      <c r="AZ24" s="461">
        <v>6.2285600000000002E-3</v>
      </c>
      <c r="BA24" s="461">
        <v>3.2044899999999999E-3</v>
      </c>
      <c r="BB24" s="464">
        <v>1.7118499999999998E-2</v>
      </c>
      <c r="BD24" s="490" t="s">
        <v>202</v>
      </c>
      <c r="BE24" s="459" t="s">
        <v>17</v>
      </c>
      <c r="BF24" s="460">
        <v>3.2344132087274657E-3</v>
      </c>
      <c r="BG24" s="461">
        <v>2.4543223343332426E-3</v>
      </c>
      <c r="BH24" s="461">
        <v>5.8823655696985176E-4</v>
      </c>
      <c r="BI24" s="461">
        <v>2.8557404845834635E-3</v>
      </c>
      <c r="BJ24" s="461">
        <v>6.3443811770755353E-3</v>
      </c>
      <c r="BK24" s="461">
        <v>2.9504500994738019E-3</v>
      </c>
      <c r="BL24" s="461">
        <v>6.6375877109804667E-3</v>
      </c>
      <c r="BM24" s="461">
        <v>4.8705617517650667E-3</v>
      </c>
      <c r="BN24" s="461">
        <v>5.8823529411764705E-3</v>
      </c>
      <c r="BO24" s="461">
        <v>4.6588372318742115E-3</v>
      </c>
      <c r="BP24" s="461">
        <v>5.5825797394796119E-3</v>
      </c>
      <c r="BQ24" s="461">
        <v>5.8589234640967552E-3</v>
      </c>
      <c r="BR24" s="461">
        <v>2.2280398819138863E-3</v>
      </c>
      <c r="BS24" s="461">
        <v>1.818758303555624E-3</v>
      </c>
      <c r="BT24" s="461">
        <v>2.136752136752137E-3</v>
      </c>
      <c r="BU24" s="461">
        <v>2.5269517863277711E-3</v>
      </c>
      <c r="BV24" s="461">
        <v>2.3424372739441232E-3</v>
      </c>
      <c r="BW24" s="461">
        <v>2.3952095808383233E-3</v>
      </c>
      <c r="BX24" s="461">
        <v>1.1170701532067721E-3</v>
      </c>
      <c r="BY24" s="461">
        <v>1.7169056677397328E-3</v>
      </c>
      <c r="BZ24" s="461">
        <v>7.7896901971186031E-4</v>
      </c>
      <c r="CA24" s="461">
        <v>1.9741977492655105E-2</v>
      </c>
      <c r="CB24" s="461">
        <v>4.519783798766544E-2</v>
      </c>
      <c r="CC24" s="461">
        <v>2.9999907121030585E-3</v>
      </c>
      <c r="CD24" s="461">
        <v>3.7031576573842004E-3</v>
      </c>
      <c r="CE24" s="461">
        <v>3.3126487192646852E-3</v>
      </c>
      <c r="CF24" s="461">
        <v>1.3255751527687862E-2</v>
      </c>
      <c r="CG24" s="461">
        <v>1.0687831068891138E-2</v>
      </c>
      <c r="CH24" s="461">
        <v>4.8150354630794165E-3</v>
      </c>
      <c r="CI24" s="461">
        <v>8.4871340535963499E-3</v>
      </c>
      <c r="CJ24" s="461">
        <v>6.6555214098064554E-3</v>
      </c>
      <c r="CK24" s="461">
        <v>2.9674741558214862E-3</v>
      </c>
      <c r="CL24" s="461">
        <v>1.7605887870697742E-3</v>
      </c>
      <c r="CM24" s="461">
        <v>1.5658669731360437E-3</v>
      </c>
      <c r="CN24" s="461">
        <v>2.9602746198263137E-3</v>
      </c>
      <c r="CO24" s="461">
        <v>0</v>
      </c>
      <c r="CP24" s="464">
        <v>1.4445488548633759E-2</v>
      </c>
    </row>
    <row r="25" spans="2:94" ht="20.100000000000001" customHeight="1">
      <c r="B25" s="444" t="s">
        <v>203</v>
      </c>
      <c r="C25" s="445" t="s">
        <v>18</v>
      </c>
      <c r="D25" s="446">
        <v>0.85025571857947813</v>
      </c>
      <c r="E25" s="447">
        <v>0.44507509639560838</v>
      </c>
      <c r="F25" s="447">
        <v>5.5256355441890018E-2</v>
      </c>
      <c r="G25" s="448">
        <v>0.10664120000000001</v>
      </c>
      <c r="H25" s="449">
        <v>2.8814358937222246E-2</v>
      </c>
      <c r="I25" s="447">
        <v>7.6488885576549686E-3</v>
      </c>
      <c r="J25" s="450">
        <v>7.6488885576549686E-3</v>
      </c>
      <c r="L25" s="474"/>
      <c r="M25" s="539"/>
      <c r="N25" s="475"/>
      <c r="P25" s="488" t="s">
        <v>203</v>
      </c>
      <c r="Q25" s="445" t="s">
        <v>18</v>
      </c>
      <c r="R25" s="446">
        <v>1.547635E-2</v>
      </c>
      <c r="S25" s="447">
        <v>1.7296269999999999E-2</v>
      </c>
      <c r="T25" s="447">
        <v>1.8864789999999999E-2</v>
      </c>
      <c r="U25" s="447">
        <v>2.625746E-2</v>
      </c>
      <c r="V25" s="447">
        <v>6.9896200000000006E-2</v>
      </c>
      <c r="W25" s="447">
        <v>2.6514389999999999E-2</v>
      </c>
      <c r="X25" s="447">
        <v>2.0484450000000001E-2</v>
      </c>
      <c r="Y25" s="447">
        <v>3.1908520000000003E-2</v>
      </c>
      <c r="Z25" s="447">
        <v>4.301849E-2</v>
      </c>
      <c r="AA25" s="447">
        <v>4.4030010000000001E-2</v>
      </c>
      <c r="AB25" s="447">
        <v>3.3008740000000002E-2</v>
      </c>
      <c r="AC25" s="447">
        <v>1.849112E-2</v>
      </c>
      <c r="AD25" s="447">
        <v>1.421876E-2</v>
      </c>
      <c r="AE25" s="447">
        <v>1.3574370000000001E-2</v>
      </c>
      <c r="AF25" s="447">
        <v>1.679932E-2</v>
      </c>
      <c r="AG25" s="447">
        <v>3.5980959999999999E-2</v>
      </c>
      <c r="AH25" s="447">
        <v>1.249596E-2</v>
      </c>
      <c r="AI25" s="447">
        <v>1.019717E-2</v>
      </c>
      <c r="AJ25" s="447">
        <v>1.695031E-2</v>
      </c>
      <c r="AK25" s="447">
        <v>2.623238E-2</v>
      </c>
      <c r="AL25" s="447">
        <v>7.7272599999999997E-3</v>
      </c>
      <c r="AM25" s="447">
        <v>1.1045020299999999</v>
      </c>
      <c r="AN25" s="447">
        <v>6.4108600000000002E-2</v>
      </c>
      <c r="AO25" s="447">
        <v>6.5558980000000003E-2</v>
      </c>
      <c r="AP25" s="447">
        <v>2.724855E-2</v>
      </c>
      <c r="AQ25" s="447">
        <v>7.2398899999999997E-3</v>
      </c>
      <c r="AR25" s="447">
        <v>5.9596900000000001E-3</v>
      </c>
      <c r="AS25" s="447">
        <v>1.062339E-2</v>
      </c>
      <c r="AT25" s="447">
        <v>1.104021E-2</v>
      </c>
      <c r="AU25" s="447">
        <v>1.363604E-2</v>
      </c>
      <c r="AV25" s="447">
        <v>1.567166E-2</v>
      </c>
      <c r="AW25" s="447">
        <v>1.608938E-2</v>
      </c>
      <c r="AX25" s="447">
        <v>6.9120900000000001E-3</v>
      </c>
      <c r="AY25" s="447">
        <v>7.5391399999999997E-3</v>
      </c>
      <c r="AZ25" s="447">
        <v>3.4315520000000002E-2</v>
      </c>
      <c r="BA25" s="447">
        <v>1.4408229999999999E-2</v>
      </c>
      <c r="BB25" s="450">
        <v>6.5461900000000003E-3</v>
      </c>
      <c r="BD25" s="488" t="s">
        <v>203</v>
      </c>
      <c r="BE25" s="445" t="s">
        <v>18</v>
      </c>
      <c r="BF25" s="446">
        <v>1.0260079995450496E-2</v>
      </c>
      <c r="BG25" s="447">
        <v>1.4725934005999454E-2</v>
      </c>
      <c r="BH25" s="447">
        <v>1.2589121058654054E-2</v>
      </c>
      <c r="BI25" s="447">
        <v>2.3202891437240639E-2</v>
      </c>
      <c r="BJ25" s="447">
        <v>6.6241691431682584E-2</v>
      </c>
      <c r="BK25" s="447">
        <v>2.1567374670801453E-2</v>
      </c>
      <c r="BL25" s="447">
        <v>1.8869713635501613E-2</v>
      </c>
      <c r="BM25" s="447">
        <v>2.7668065077253657E-2</v>
      </c>
      <c r="BN25" s="447">
        <v>3.9612456747404844E-2</v>
      </c>
      <c r="BO25" s="447">
        <v>4.2220712413860044E-2</v>
      </c>
      <c r="BP25" s="447">
        <v>2.7521138715680193E-2</v>
      </c>
      <c r="BQ25" s="447">
        <v>1.5747095308237501E-2</v>
      </c>
      <c r="BR25" s="447">
        <v>1.1084498412521585E-2</v>
      </c>
      <c r="BS25" s="447">
        <v>1.0729701392954889E-2</v>
      </c>
      <c r="BT25" s="447">
        <v>1.282051282051282E-2</v>
      </c>
      <c r="BU25" s="447">
        <v>3.3236514169385271E-2</v>
      </c>
      <c r="BV25" s="447">
        <v>8.4014467576111404E-3</v>
      </c>
      <c r="BW25" s="447">
        <v>7.1000855431993153E-3</v>
      </c>
      <c r="BX25" s="447">
        <v>1.4206609932315158E-2</v>
      </c>
      <c r="BY25" s="447">
        <v>2.2261242805579944E-2</v>
      </c>
      <c r="BZ25" s="447">
        <v>2.5548211773081396E-3</v>
      </c>
      <c r="CA25" s="447">
        <v>0.10862598503955848</v>
      </c>
      <c r="CB25" s="447">
        <v>6.0078996604531913E-2</v>
      </c>
      <c r="CC25" s="447">
        <v>6.6696387936879459E-2</v>
      </c>
      <c r="CD25" s="447">
        <v>2.6537851127858673E-2</v>
      </c>
      <c r="CE25" s="447">
        <v>4.9789710126573843E-3</v>
      </c>
      <c r="CF25" s="447">
        <v>4.9828903470879758E-3</v>
      </c>
      <c r="CG25" s="447">
        <v>7.2146460736264807E-3</v>
      </c>
      <c r="CH25" s="447">
        <v>7.2985542635373843E-3</v>
      </c>
      <c r="CI25" s="447">
        <v>1.0484452668057014E-2</v>
      </c>
      <c r="CJ25" s="447">
        <v>1.3194001806227531E-2</v>
      </c>
      <c r="CK25" s="447">
        <v>1.2089415656203219E-2</v>
      </c>
      <c r="CL25" s="447">
        <v>3.8963850205642543E-3</v>
      </c>
      <c r="CM25" s="447">
        <v>5.0764976296509123E-3</v>
      </c>
      <c r="CN25" s="447">
        <v>3.0315637190749561E-2</v>
      </c>
      <c r="CO25" s="447">
        <v>0</v>
      </c>
      <c r="CP25" s="450">
        <v>2.7269544709155567E-3</v>
      </c>
    </row>
    <row r="26" spans="2:94" ht="20.100000000000001" customHeight="1">
      <c r="B26" s="444" t="s">
        <v>204</v>
      </c>
      <c r="C26" s="445" t="s">
        <v>205</v>
      </c>
      <c r="D26" s="446">
        <v>0.9998784616720201</v>
      </c>
      <c r="E26" s="447">
        <v>0.40716166585822189</v>
      </c>
      <c r="F26" s="447">
        <v>0.10169080451805142</v>
      </c>
      <c r="G26" s="448">
        <v>9.5783380000000001E-2</v>
      </c>
      <c r="H26" s="449">
        <v>6.9253714812712525E-3</v>
      </c>
      <c r="I26" s="447">
        <v>1.4153558311967292E-2</v>
      </c>
      <c r="J26" s="450">
        <v>1.4153558311967292E-2</v>
      </c>
      <c r="L26" s="474"/>
      <c r="M26" s="539"/>
      <c r="N26" s="475"/>
      <c r="P26" s="488" t="s">
        <v>204</v>
      </c>
      <c r="Q26" s="445" t="s">
        <v>205</v>
      </c>
      <c r="R26" s="446">
        <v>1.6777300000000001E-3</v>
      </c>
      <c r="S26" s="447">
        <v>2.0274799999999999E-3</v>
      </c>
      <c r="T26" s="447">
        <v>2.5977999999999999E-3</v>
      </c>
      <c r="U26" s="447">
        <v>2.6381600000000001E-3</v>
      </c>
      <c r="V26" s="447">
        <v>3.03638E-3</v>
      </c>
      <c r="W26" s="447">
        <v>4.3296100000000002E-3</v>
      </c>
      <c r="X26" s="447">
        <v>1.15336E-3</v>
      </c>
      <c r="Y26" s="447">
        <v>1.44298E-3</v>
      </c>
      <c r="Z26" s="447">
        <v>1.9522599999999999E-3</v>
      </c>
      <c r="AA26" s="447">
        <v>3.24924E-3</v>
      </c>
      <c r="AB26" s="447">
        <v>1.5495699999999999E-3</v>
      </c>
      <c r="AC26" s="447">
        <v>9.9351999999999991E-4</v>
      </c>
      <c r="AD26" s="447">
        <v>9.4472000000000002E-4</v>
      </c>
      <c r="AE26" s="447">
        <v>8.0898000000000005E-4</v>
      </c>
      <c r="AF26" s="447">
        <v>8.3655999999999997E-4</v>
      </c>
      <c r="AG26" s="447">
        <v>1.6963200000000001E-3</v>
      </c>
      <c r="AH26" s="447">
        <v>1.02472E-3</v>
      </c>
      <c r="AI26" s="447">
        <v>7.6798000000000003E-4</v>
      </c>
      <c r="AJ26" s="447">
        <v>8.5187999999999995E-4</v>
      </c>
      <c r="AK26" s="447">
        <v>1.7956599999999999E-3</v>
      </c>
      <c r="AL26" s="447">
        <v>1.61403E-3</v>
      </c>
      <c r="AM26" s="447">
        <v>1.2332700000000001E-3</v>
      </c>
      <c r="AN26" s="447">
        <v>1.0701649499999999</v>
      </c>
      <c r="AO26" s="447">
        <v>1.0226509999999999E-2</v>
      </c>
      <c r="AP26" s="447">
        <v>3.60816E-3</v>
      </c>
      <c r="AQ26" s="447">
        <v>2.00592E-3</v>
      </c>
      <c r="AR26" s="447">
        <v>8.6218999999999998E-4</v>
      </c>
      <c r="AS26" s="447">
        <v>6.4521400000000003E-3</v>
      </c>
      <c r="AT26" s="447">
        <v>4.6734100000000002E-3</v>
      </c>
      <c r="AU26" s="447">
        <v>4.8326799999999998E-3</v>
      </c>
      <c r="AV26" s="447">
        <v>9.8045800000000002E-3</v>
      </c>
      <c r="AW26" s="447">
        <v>5.7538399999999996E-3</v>
      </c>
      <c r="AX26" s="447">
        <v>2.98001E-3</v>
      </c>
      <c r="AY26" s="447">
        <v>1.4881899999999999E-3</v>
      </c>
      <c r="AZ26" s="447">
        <v>1.003426E-2</v>
      </c>
      <c r="BA26" s="447">
        <v>1.4356900000000001E-3</v>
      </c>
      <c r="BB26" s="450">
        <v>2.0704500000000002E-3</v>
      </c>
      <c r="BD26" s="488" t="s">
        <v>204</v>
      </c>
      <c r="BE26" s="445" t="s">
        <v>96</v>
      </c>
      <c r="BF26" s="446">
        <v>5.4973176880935681E-4</v>
      </c>
      <c r="BG26" s="447">
        <v>2.7270248159258248E-4</v>
      </c>
      <c r="BH26" s="447">
        <v>1.4684445436765644E-3</v>
      </c>
      <c r="BI26" s="447">
        <v>1.7402168577930481E-3</v>
      </c>
      <c r="BJ26" s="447">
        <v>2.0114486210990375E-3</v>
      </c>
      <c r="BK26" s="447">
        <v>3.1582282754930835E-3</v>
      </c>
      <c r="BL26" s="447">
        <v>4.7411340792717616E-4</v>
      </c>
      <c r="BM26" s="447">
        <v>6.7532999079095472E-4</v>
      </c>
      <c r="BN26" s="447">
        <v>8.581314878892734E-4</v>
      </c>
      <c r="BO26" s="447">
        <v>2.5478016111812095E-3</v>
      </c>
      <c r="BP26" s="447">
        <v>7.8351996343573504E-4</v>
      </c>
      <c r="BQ26" s="447">
        <v>4.359514640703335E-4</v>
      </c>
      <c r="BR26" s="447">
        <v>3.8990697933493008E-4</v>
      </c>
      <c r="BS26" s="447">
        <v>3.4235450419870569E-4</v>
      </c>
      <c r="BT26" s="447">
        <v>2.6709401709401712E-4</v>
      </c>
      <c r="BU26" s="447">
        <v>1.059048332921639E-3</v>
      </c>
      <c r="BV26" s="447">
        <v>4.485518184148321E-4</v>
      </c>
      <c r="BW26" s="447">
        <v>3.4217279726261765E-4</v>
      </c>
      <c r="BX26" s="447">
        <v>3.6635096422372635E-4</v>
      </c>
      <c r="BY26" s="447">
        <v>4.4873670861379376E-4</v>
      </c>
      <c r="BZ26" s="447">
        <v>8.1150823192767223E-4</v>
      </c>
      <c r="CA26" s="447">
        <v>5.2953843860688245E-4</v>
      </c>
      <c r="CB26" s="447">
        <v>6.4825722403159869E-2</v>
      </c>
      <c r="CC26" s="447">
        <v>8.8142141974792646E-3</v>
      </c>
      <c r="CD26" s="447">
        <v>2.7361738662873892E-3</v>
      </c>
      <c r="CE26" s="447">
        <v>1.2030846958295286E-3</v>
      </c>
      <c r="CF26" s="447">
        <v>5.436290509951119E-4</v>
      </c>
      <c r="CG26" s="447">
        <v>5.1152506850942929E-3</v>
      </c>
      <c r="CH26" s="447">
        <v>3.243529489640564E-3</v>
      </c>
      <c r="CI26" s="447">
        <v>3.7849089740172172E-3</v>
      </c>
      <c r="CJ26" s="447">
        <v>8.5455756124487355E-3</v>
      </c>
      <c r="CK26" s="447">
        <v>4.5138050142026166E-3</v>
      </c>
      <c r="CL26" s="447">
        <v>2.0780720109676021E-3</v>
      </c>
      <c r="CM26" s="447">
        <v>8.511708087918403E-4</v>
      </c>
      <c r="CN26" s="447">
        <v>8.3644482725459615E-3</v>
      </c>
      <c r="CO26" s="447">
        <v>0</v>
      </c>
      <c r="CP26" s="450">
        <v>7.9229082600924957E-4</v>
      </c>
    </row>
    <row r="27" spans="2:94" ht="20.100000000000001" customHeight="1" thickBot="1">
      <c r="B27" s="444" t="s">
        <v>206</v>
      </c>
      <c r="C27" s="445" t="s">
        <v>85</v>
      </c>
      <c r="D27" s="446">
        <v>0.960954674924968</v>
      </c>
      <c r="E27" s="447">
        <v>0.63680607799975852</v>
      </c>
      <c r="F27" s="447">
        <v>0.42760548728951303</v>
      </c>
      <c r="G27" s="448">
        <v>4.5965800000000001E-2</v>
      </c>
      <c r="H27" s="449">
        <v>2.6293621693462589E-3</v>
      </c>
      <c r="I27" s="447">
        <v>7.1089563190206845E-2</v>
      </c>
      <c r="J27" s="450">
        <v>7.1089563190206845E-2</v>
      </c>
      <c r="L27" s="476"/>
      <c r="M27" s="540"/>
      <c r="N27" s="477"/>
      <c r="P27" s="488" t="s">
        <v>206</v>
      </c>
      <c r="Q27" s="445" t="s">
        <v>85</v>
      </c>
      <c r="R27" s="446">
        <v>1.5066000000000001E-3</v>
      </c>
      <c r="S27" s="447">
        <v>2.8213700000000001E-3</v>
      </c>
      <c r="T27" s="447">
        <v>2.4447900000000001E-3</v>
      </c>
      <c r="U27" s="447">
        <v>1.4406499999999999E-3</v>
      </c>
      <c r="V27" s="447">
        <v>3.37974E-3</v>
      </c>
      <c r="W27" s="447">
        <v>5.2607499999999998E-3</v>
      </c>
      <c r="X27" s="447">
        <v>1.18475E-3</v>
      </c>
      <c r="Y27" s="447">
        <v>1.29474E-3</v>
      </c>
      <c r="Z27" s="447">
        <v>5.7213799999999999E-3</v>
      </c>
      <c r="AA27" s="447">
        <v>1.0714100000000001E-3</v>
      </c>
      <c r="AB27" s="447">
        <v>1.2051900000000001E-3</v>
      </c>
      <c r="AC27" s="447">
        <v>9.2226999999999999E-4</v>
      </c>
      <c r="AD27" s="447">
        <v>9.2248999999999999E-4</v>
      </c>
      <c r="AE27" s="447">
        <v>7.0963999999999999E-4</v>
      </c>
      <c r="AF27" s="447">
        <v>1.0973300000000001E-3</v>
      </c>
      <c r="AG27" s="447">
        <v>2.4462199999999998E-3</v>
      </c>
      <c r="AH27" s="447">
        <v>1.6053899999999999E-3</v>
      </c>
      <c r="AI27" s="447">
        <v>1.06799E-3</v>
      </c>
      <c r="AJ27" s="447">
        <v>1.4097700000000001E-3</v>
      </c>
      <c r="AK27" s="447">
        <v>2.15014E-3</v>
      </c>
      <c r="AL27" s="447">
        <v>3.56172E-3</v>
      </c>
      <c r="AM27" s="447">
        <v>1.7872039999999999E-2</v>
      </c>
      <c r="AN27" s="447">
        <v>4.6105299999999998E-3</v>
      </c>
      <c r="AO27" s="447">
        <v>1.0020024599999999</v>
      </c>
      <c r="AP27" s="447">
        <v>2.8210000000000002E-3</v>
      </c>
      <c r="AQ27" s="447">
        <v>5.7848999999999999E-3</v>
      </c>
      <c r="AR27" s="447">
        <v>6.9046000000000005E-4</v>
      </c>
      <c r="AS27" s="447">
        <v>6.0329399999999997E-3</v>
      </c>
      <c r="AT27" s="447">
        <v>1.168771E-2</v>
      </c>
      <c r="AU27" s="447">
        <v>3.2797809999999997E-2</v>
      </c>
      <c r="AV27" s="447">
        <v>8.2172800000000004E-3</v>
      </c>
      <c r="AW27" s="447">
        <v>6.24407E-3</v>
      </c>
      <c r="AX27" s="447">
        <v>1.3686200000000001E-3</v>
      </c>
      <c r="AY27" s="447">
        <v>3.0612999999999999E-3</v>
      </c>
      <c r="AZ27" s="447">
        <v>2.1973510000000002E-2</v>
      </c>
      <c r="BA27" s="447">
        <v>1.31802E-3</v>
      </c>
      <c r="BB27" s="450">
        <v>1.6364940000000001E-2</v>
      </c>
      <c r="BD27" s="488" t="s">
        <v>206</v>
      </c>
      <c r="BE27" s="445" t="s">
        <v>85</v>
      </c>
      <c r="BF27" s="446">
        <v>2.2510568119348662E-4</v>
      </c>
      <c r="BG27" s="447">
        <v>8.181074447777475E-4</v>
      </c>
      <c r="BH27" s="447">
        <v>1.2580533663661794E-3</v>
      </c>
      <c r="BI27" s="447">
        <v>2.6772567042969973E-4</v>
      </c>
      <c r="BJ27" s="447">
        <v>1.5199292212064155E-3</v>
      </c>
      <c r="BK27" s="447">
        <v>3.9425908899658729E-3</v>
      </c>
      <c r="BL27" s="447">
        <v>0</v>
      </c>
      <c r="BM27" s="447">
        <v>8.18581807019339E-5</v>
      </c>
      <c r="BN27" s="447">
        <v>3.9031141868512112E-3</v>
      </c>
      <c r="BO27" s="447">
        <v>0</v>
      </c>
      <c r="BP27" s="447">
        <v>6.5293330286311254E-5</v>
      </c>
      <c r="BQ27" s="447">
        <v>1.1229052862417681E-4</v>
      </c>
      <c r="BR27" s="447">
        <v>1.6710299114354148E-4</v>
      </c>
      <c r="BS27" s="447">
        <v>1.7506764419251993E-5</v>
      </c>
      <c r="BT27" s="447">
        <v>2.6709401709401712E-4</v>
      </c>
      <c r="BU27" s="447">
        <v>1.3287791415746034E-3</v>
      </c>
      <c r="BV27" s="447">
        <v>8.4014467576111408E-4</v>
      </c>
      <c r="BW27" s="447">
        <v>4.2771599657827201E-4</v>
      </c>
      <c r="BX27" s="447">
        <v>7.2669617493558824E-4</v>
      </c>
      <c r="BY27" s="447">
        <v>4.8775729197151496E-4</v>
      </c>
      <c r="BZ27" s="447">
        <v>2.5380585528333274E-3</v>
      </c>
      <c r="CA27" s="447">
        <v>1.6192108700512672E-2</v>
      </c>
      <c r="CB27" s="447">
        <v>2.2174485482641536E-3</v>
      </c>
      <c r="CC27" s="447">
        <v>0</v>
      </c>
      <c r="CD27" s="447">
        <v>1.5252760023242301E-3</v>
      </c>
      <c r="CE27" s="447">
        <v>4.5890515960034925E-3</v>
      </c>
      <c r="CF27" s="447">
        <v>2.4812944236291412E-5</v>
      </c>
      <c r="CG27" s="447">
        <v>4.9099924738655884E-3</v>
      </c>
      <c r="CH27" s="447">
        <v>9.6129093944676124E-3</v>
      </c>
      <c r="CI27" s="447">
        <v>3.317038558637668E-2</v>
      </c>
      <c r="CJ27" s="447">
        <v>7.3024102540580806E-3</v>
      </c>
      <c r="CK27" s="447">
        <v>4.9625407079973696E-3</v>
      </c>
      <c r="CL27" s="447">
        <v>4.3293166895158379E-5</v>
      </c>
      <c r="CM27" s="447">
        <v>2.0758511708087917E-3</v>
      </c>
      <c r="CN27" s="447">
        <v>2.1171399064252177E-2</v>
      </c>
      <c r="CO27" s="447">
        <v>0</v>
      </c>
      <c r="CP27" s="450">
        <v>1.2547675639820906E-2</v>
      </c>
    </row>
    <row r="28" spans="2:94" ht="20.100000000000001" customHeight="1">
      <c r="B28" s="451" t="s">
        <v>207</v>
      </c>
      <c r="C28" s="452" t="s">
        <v>20</v>
      </c>
      <c r="D28" s="453">
        <v>0.81176355347310936</v>
      </c>
      <c r="E28" s="454">
        <v>0.67883237791287609</v>
      </c>
      <c r="F28" s="454">
        <v>0.43226777212138029</v>
      </c>
      <c r="G28" s="455">
        <v>8.0826620000000002E-2</v>
      </c>
      <c r="H28" s="456">
        <v>0.13834848580048584</v>
      </c>
      <c r="I28" s="454">
        <v>0.16031550556340898</v>
      </c>
      <c r="J28" s="457">
        <v>0.14495542334810549</v>
      </c>
      <c r="P28" s="489" t="s">
        <v>207</v>
      </c>
      <c r="Q28" s="452" t="s">
        <v>20</v>
      </c>
      <c r="R28" s="453">
        <v>5.7855450000000003E-2</v>
      </c>
      <c r="S28" s="454">
        <v>1.7977819999999999E-2</v>
      </c>
      <c r="T28" s="454">
        <v>6.8211040000000001E-2</v>
      </c>
      <c r="U28" s="454">
        <v>7.5806529999999997E-2</v>
      </c>
      <c r="V28" s="454">
        <v>5.3272559999999997E-2</v>
      </c>
      <c r="W28" s="454">
        <v>4.8240409999999997E-2</v>
      </c>
      <c r="X28" s="454">
        <v>2.2954160000000001E-2</v>
      </c>
      <c r="Y28" s="454">
        <v>5.2720210000000003E-2</v>
      </c>
      <c r="Z28" s="454">
        <v>3.2965639999999997E-2</v>
      </c>
      <c r="AA28" s="454">
        <v>1.539453E-2</v>
      </c>
      <c r="AB28" s="454">
        <v>4.112238E-2</v>
      </c>
      <c r="AC28" s="454">
        <v>2.7358560000000001E-2</v>
      </c>
      <c r="AD28" s="454">
        <v>5.2014900000000003E-2</v>
      </c>
      <c r="AE28" s="454">
        <v>3.9699400000000003E-2</v>
      </c>
      <c r="AF28" s="454">
        <v>4.6996040000000003E-2</v>
      </c>
      <c r="AG28" s="454">
        <v>4.9101739999999998E-2</v>
      </c>
      <c r="AH28" s="454">
        <v>4.7542090000000002E-2</v>
      </c>
      <c r="AI28" s="454">
        <v>3.4665799999999997E-2</v>
      </c>
      <c r="AJ28" s="454">
        <v>3.8877660000000001E-2</v>
      </c>
      <c r="AK28" s="454">
        <v>5.0195950000000003E-2</v>
      </c>
      <c r="AL28" s="454">
        <v>4.4644049999999998E-2</v>
      </c>
      <c r="AM28" s="454">
        <v>8.6882399999999999E-3</v>
      </c>
      <c r="AN28" s="454">
        <v>2.85802E-2</v>
      </c>
      <c r="AO28" s="454">
        <v>2.0992549999999999E-2</v>
      </c>
      <c r="AP28" s="454">
        <v>1.01217212</v>
      </c>
      <c r="AQ28" s="454">
        <v>9.5347499999999998E-3</v>
      </c>
      <c r="AR28" s="454">
        <v>3.49387E-3</v>
      </c>
      <c r="AS28" s="454">
        <v>3.5414389999999997E-2</v>
      </c>
      <c r="AT28" s="454">
        <v>1.283627E-2</v>
      </c>
      <c r="AU28" s="454">
        <v>1.192475E-2</v>
      </c>
      <c r="AV28" s="454">
        <v>1.9721240000000001E-2</v>
      </c>
      <c r="AW28" s="454">
        <v>4.1165269999999997E-2</v>
      </c>
      <c r="AX28" s="454">
        <v>3.4969680000000003E-2</v>
      </c>
      <c r="AY28" s="454">
        <v>2.384354E-2</v>
      </c>
      <c r="AZ28" s="454">
        <v>5.792609E-2</v>
      </c>
      <c r="BA28" s="454">
        <v>0.20681421999999999</v>
      </c>
      <c r="BB28" s="457">
        <v>8.6491299999999997E-3</v>
      </c>
      <c r="BD28" s="489" t="s">
        <v>207</v>
      </c>
      <c r="BE28" s="452" t="s">
        <v>20</v>
      </c>
      <c r="BF28" s="453">
        <v>5.3354785509828827E-2</v>
      </c>
      <c r="BG28" s="454">
        <v>9.8172893373329705E-3</v>
      </c>
      <c r="BH28" s="454">
        <v>6.0231988475715918E-2</v>
      </c>
      <c r="BI28" s="454">
        <v>8.4645932800856721E-2</v>
      </c>
      <c r="BJ28" s="454">
        <v>5.2343035170103525E-2</v>
      </c>
      <c r="BK28" s="454">
        <v>4.7586396762816015E-2</v>
      </c>
      <c r="BL28" s="454">
        <v>2.2283330172577279E-2</v>
      </c>
      <c r="BM28" s="454">
        <v>5.3351069272485417E-2</v>
      </c>
      <c r="BN28" s="454">
        <v>3.0422145328719723E-2</v>
      </c>
      <c r="BO28" s="454">
        <v>1.5019897117344463E-2</v>
      </c>
      <c r="BP28" s="454">
        <v>3.8718944859782577E-2</v>
      </c>
      <c r="BQ28" s="454">
        <v>2.8317029188932117E-2</v>
      </c>
      <c r="BR28" s="454">
        <v>5.7761933938617505E-2</v>
      </c>
      <c r="BS28" s="454">
        <v>4.1492976869673813E-2</v>
      </c>
      <c r="BT28" s="454">
        <v>4.9679487179487176E-2</v>
      </c>
      <c r="BU28" s="454">
        <v>5.2500972450546989E-2</v>
      </c>
      <c r="BV28" s="454">
        <v>5.0750434312078145E-2</v>
      </c>
      <c r="BW28" s="454">
        <v>3.6526946107784432E-2</v>
      </c>
      <c r="BX28" s="454">
        <v>4.1463722245911584E-2</v>
      </c>
      <c r="BY28" s="454">
        <v>4.9946346697883136E-2</v>
      </c>
      <c r="BZ28" s="454">
        <v>4.6406832840150625E-2</v>
      </c>
      <c r="CA28" s="454">
        <v>4.8482185934674571E-3</v>
      </c>
      <c r="CB28" s="454">
        <v>2.2261104566558103E-2</v>
      </c>
      <c r="CC28" s="454">
        <v>1.8074247448150314E-2</v>
      </c>
      <c r="CD28" s="454">
        <v>9.0161481956862986E-3</v>
      </c>
      <c r="CE28" s="454">
        <v>5.1522685311702248E-3</v>
      </c>
      <c r="CF28" s="454">
        <v>1.5993070421391465E-3</v>
      </c>
      <c r="CG28" s="454">
        <v>3.413948195708303E-2</v>
      </c>
      <c r="CH28" s="454">
        <v>7.6319783078239419E-3</v>
      </c>
      <c r="CI28" s="454">
        <v>8.7517444686622866E-3</v>
      </c>
      <c r="CJ28" s="454">
        <v>1.7176559531962479E-2</v>
      </c>
      <c r="CK28" s="454">
        <v>4.1473228375612049E-2</v>
      </c>
      <c r="CL28" s="454">
        <v>3.5774586911032545E-2</v>
      </c>
      <c r="CM28" s="454">
        <v>2.3033687688550495E-2</v>
      </c>
      <c r="CN28" s="454">
        <v>6.0769253283270687E-2</v>
      </c>
      <c r="CO28" s="454">
        <v>0.23993355862305973</v>
      </c>
      <c r="CP28" s="457">
        <v>3.998304866139701E-3</v>
      </c>
    </row>
    <row r="29" spans="2:94" ht="20.100000000000001" customHeight="1" thickBot="1">
      <c r="B29" s="458" t="s">
        <v>208</v>
      </c>
      <c r="C29" s="459" t="s">
        <v>22</v>
      </c>
      <c r="D29" s="460">
        <v>0.72622449160685454</v>
      </c>
      <c r="E29" s="461">
        <v>0.62770360792102964</v>
      </c>
      <c r="F29" s="461">
        <v>0.48717265098546303</v>
      </c>
      <c r="G29" s="462">
        <v>9.431051E-2</v>
      </c>
      <c r="H29" s="463">
        <v>4.8489048584095397E-2</v>
      </c>
      <c r="I29" s="461">
        <v>8.0976598169711589E-2</v>
      </c>
      <c r="J29" s="464">
        <v>7.9623544467476715E-2</v>
      </c>
      <c r="L29" s="14" t="s">
        <v>80</v>
      </c>
      <c r="N29" s="5" t="s">
        <v>105</v>
      </c>
      <c r="P29" s="490" t="s">
        <v>208</v>
      </c>
      <c r="Q29" s="459" t="s">
        <v>22</v>
      </c>
      <c r="R29" s="460">
        <v>1.0207819999999999E-2</v>
      </c>
      <c r="S29" s="461">
        <v>4.4343630000000002E-2</v>
      </c>
      <c r="T29" s="461">
        <v>1.119914E-2</v>
      </c>
      <c r="U29" s="461">
        <v>1.915441E-2</v>
      </c>
      <c r="V29" s="461">
        <v>1.2087830000000001E-2</v>
      </c>
      <c r="W29" s="461">
        <v>1.1762750000000001E-2</v>
      </c>
      <c r="X29" s="461">
        <v>5.1035000000000004E-3</v>
      </c>
      <c r="Y29" s="461">
        <v>7.9187700000000003E-3</v>
      </c>
      <c r="Z29" s="461">
        <v>1.465171E-2</v>
      </c>
      <c r="AA29" s="461">
        <v>7.09948E-3</v>
      </c>
      <c r="AB29" s="461">
        <v>1.115593E-2</v>
      </c>
      <c r="AC29" s="461">
        <v>1.284309E-2</v>
      </c>
      <c r="AD29" s="461">
        <v>6.6779200000000004E-3</v>
      </c>
      <c r="AE29" s="461">
        <v>8.2636299999999992E-3</v>
      </c>
      <c r="AF29" s="461">
        <v>1.538113E-2</v>
      </c>
      <c r="AG29" s="461">
        <v>9.0761899999999996E-3</v>
      </c>
      <c r="AH29" s="461">
        <v>9.7960200000000008E-3</v>
      </c>
      <c r="AI29" s="461">
        <v>1.421614E-2</v>
      </c>
      <c r="AJ29" s="461">
        <v>1.0123679999999999E-2</v>
      </c>
      <c r="AK29" s="461">
        <v>1.7748139999999999E-2</v>
      </c>
      <c r="AL29" s="461">
        <v>1.358328E-2</v>
      </c>
      <c r="AM29" s="461">
        <v>2.1271640000000001E-2</v>
      </c>
      <c r="AN29" s="461">
        <v>2.31927E-2</v>
      </c>
      <c r="AO29" s="461">
        <v>3.3460829999999997E-2</v>
      </c>
      <c r="AP29" s="461">
        <v>1.9647209999999998E-2</v>
      </c>
      <c r="AQ29" s="461">
        <v>1.06520236</v>
      </c>
      <c r="AR29" s="461">
        <v>6.6726469999999996E-2</v>
      </c>
      <c r="AS29" s="461">
        <v>2.7132549999999998E-2</v>
      </c>
      <c r="AT29" s="461">
        <v>1.1980910000000001E-2</v>
      </c>
      <c r="AU29" s="461">
        <v>1.5789359999999999E-2</v>
      </c>
      <c r="AV29" s="461">
        <v>1.006342E-2</v>
      </c>
      <c r="AW29" s="461">
        <v>1.090811E-2</v>
      </c>
      <c r="AX29" s="461">
        <v>2.335243E-2</v>
      </c>
      <c r="AY29" s="461">
        <v>1.3665679999999999E-2</v>
      </c>
      <c r="AZ29" s="461">
        <v>1.770395E-2</v>
      </c>
      <c r="BA29" s="461">
        <v>7.0673000000000003E-3</v>
      </c>
      <c r="BB29" s="464">
        <v>3.2485460000000001E-2</v>
      </c>
      <c r="BD29" s="490" t="s">
        <v>208</v>
      </c>
      <c r="BE29" s="459" t="s">
        <v>22</v>
      </c>
      <c r="BF29" s="460">
        <v>6.2366121358027032E-3</v>
      </c>
      <c r="BG29" s="461">
        <v>4.7177529315516768E-2</v>
      </c>
      <c r="BH29" s="461">
        <v>6.9064124225255959E-3</v>
      </c>
      <c r="BI29" s="461">
        <v>1.9053143545580294E-2</v>
      </c>
      <c r="BJ29" s="461">
        <v>8.8095400134600692E-3</v>
      </c>
      <c r="BK29" s="461">
        <v>9.085100746443097E-3</v>
      </c>
      <c r="BL29" s="461">
        <v>1.7068082685378343E-3</v>
      </c>
      <c r="BM29" s="461">
        <v>4.9660629625839902E-3</v>
      </c>
      <c r="BN29" s="461">
        <v>1.098961937716263E-2</v>
      </c>
      <c r="BO29" s="461">
        <v>5.6294283218480054E-3</v>
      </c>
      <c r="BP29" s="461">
        <v>8.3575462766478405E-3</v>
      </c>
      <c r="BQ29" s="461">
        <v>1.2569933880694616E-2</v>
      </c>
      <c r="BR29" s="461">
        <v>4.4560797638277727E-3</v>
      </c>
      <c r="BS29" s="461">
        <v>6.8393092997877788E-3</v>
      </c>
      <c r="BT29" s="461">
        <v>1.5758547008547008E-2</v>
      </c>
      <c r="BU29" s="461">
        <v>7.183357325178945E-3</v>
      </c>
      <c r="BV29" s="461">
        <v>8.5153646797482413E-3</v>
      </c>
      <c r="BW29" s="461">
        <v>1.5483319076133447E-2</v>
      </c>
      <c r="BX29" s="461">
        <v>9.5851826049355281E-3</v>
      </c>
      <c r="BY29" s="461">
        <v>1.4496146717393426E-2</v>
      </c>
      <c r="BZ29" s="461">
        <v>1.1383794091865098E-2</v>
      </c>
      <c r="CA29" s="461">
        <v>2.060100651528405E-2</v>
      </c>
      <c r="CB29" s="461">
        <v>2.116970410920934E-2</v>
      </c>
      <c r="CC29" s="461">
        <v>3.705870879656719E-2</v>
      </c>
      <c r="CD29" s="461">
        <v>1.7307058548049988E-2</v>
      </c>
      <c r="CE29" s="461">
        <v>7.8530437043011117E-2</v>
      </c>
      <c r="CF29" s="461">
        <v>7.9025843809283194E-2</v>
      </c>
      <c r="CG29" s="461">
        <v>2.6372079121638897E-2</v>
      </c>
      <c r="CH29" s="461">
        <v>7.6859145502820624E-3</v>
      </c>
      <c r="CI29" s="461">
        <v>1.5570852868768914E-2</v>
      </c>
      <c r="CJ29" s="461">
        <v>7.7958804726558978E-3</v>
      </c>
      <c r="CK29" s="461">
        <v>7.7087326258179064E-3</v>
      </c>
      <c r="CL29" s="461">
        <v>2.3753517569810232E-2</v>
      </c>
      <c r="CM29" s="461">
        <v>1.2460494181870421E-2</v>
      </c>
      <c r="CN29" s="461">
        <v>1.2652247174568398E-2</v>
      </c>
      <c r="CO29" s="461">
        <v>0</v>
      </c>
      <c r="CP29" s="464">
        <v>3.4400162143238815E-2</v>
      </c>
    </row>
    <row r="30" spans="2:94" ht="20.100000000000001" customHeight="1">
      <c r="B30" s="444" t="s">
        <v>209</v>
      </c>
      <c r="C30" s="445" t="s">
        <v>24</v>
      </c>
      <c r="D30" s="446">
        <v>0.99319211010767039</v>
      </c>
      <c r="E30" s="447">
        <v>0.78305817281990087</v>
      </c>
      <c r="F30" s="447">
        <v>6.518924381424579E-2</v>
      </c>
      <c r="G30" s="448">
        <v>0.32538454</v>
      </c>
      <c r="H30" s="449">
        <v>0.17491594880145175</v>
      </c>
      <c r="I30" s="447">
        <v>1.2625277171865731E-2</v>
      </c>
      <c r="J30" s="450">
        <v>1.1089130351418963E-2</v>
      </c>
      <c r="L30" s="537"/>
      <c r="M30" s="281" t="s">
        <v>42</v>
      </c>
      <c r="N30" s="280" t="s">
        <v>49</v>
      </c>
      <c r="P30" s="488" t="s">
        <v>209</v>
      </c>
      <c r="Q30" s="445" t="s">
        <v>24</v>
      </c>
      <c r="R30" s="446">
        <v>8.1342800000000007E-3</v>
      </c>
      <c r="S30" s="447">
        <v>1.781514E-2</v>
      </c>
      <c r="T30" s="447">
        <v>1.204477E-2</v>
      </c>
      <c r="U30" s="447">
        <v>1.4240849999999999E-2</v>
      </c>
      <c r="V30" s="447">
        <v>9.69976E-3</v>
      </c>
      <c r="W30" s="447">
        <v>1.2768389999999999E-2</v>
      </c>
      <c r="X30" s="447">
        <v>7.5533500000000003E-3</v>
      </c>
      <c r="Y30" s="447">
        <v>1.2076180000000001E-2</v>
      </c>
      <c r="Z30" s="447">
        <v>1.4369399999999999E-2</v>
      </c>
      <c r="AA30" s="447">
        <v>5.8402999999999997E-3</v>
      </c>
      <c r="AB30" s="447">
        <v>9.1981200000000006E-3</v>
      </c>
      <c r="AC30" s="447">
        <v>1.105074E-2</v>
      </c>
      <c r="AD30" s="447">
        <v>9.2331600000000007E-3</v>
      </c>
      <c r="AE30" s="447">
        <v>8.4974300000000003E-3</v>
      </c>
      <c r="AF30" s="447">
        <v>7.7442600000000002E-3</v>
      </c>
      <c r="AG30" s="447">
        <v>7.3012199999999998E-3</v>
      </c>
      <c r="AH30" s="447">
        <v>9.3790000000000002E-3</v>
      </c>
      <c r="AI30" s="447">
        <v>5.4429999999999999E-3</v>
      </c>
      <c r="AJ30" s="447">
        <v>5.8661E-3</v>
      </c>
      <c r="AK30" s="447">
        <v>1.5072520000000001E-2</v>
      </c>
      <c r="AL30" s="447">
        <v>1.4159140000000001E-2</v>
      </c>
      <c r="AM30" s="447">
        <v>1.440235E-2</v>
      </c>
      <c r="AN30" s="447">
        <v>9.9171099999999998E-3</v>
      </c>
      <c r="AO30" s="447">
        <v>9.3236800000000009E-3</v>
      </c>
      <c r="AP30" s="447">
        <v>5.3316679999999998E-2</v>
      </c>
      <c r="AQ30" s="447">
        <v>2.9930180000000001E-2</v>
      </c>
      <c r="AR30" s="447">
        <v>1.0809371400000001</v>
      </c>
      <c r="AS30" s="447">
        <v>3.6612779999999998E-2</v>
      </c>
      <c r="AT30" s="447">
        <v>3.446747E-2</v>
      </c>
      <c r="AU30" s="447">
        <v>8.9699600000000008E-3</v>
      </c>
      <c r="AV30" s="447">
        <v>1.661665E-2</v>
      </c>
      <c r="AW30" s="447">
        <v>3.1402890000000003E-2</v>
      </c>
      <c r="AX30" s="447">
        <v>3.104722E-2</v>
      </c>
      <c r="AY30" s="447">
        <v>2.3009140000000001E-2</v>
      </c>
      <c r="AZ30" s="447">
        <v>5.5360800000000002E-2</v>
      </c>
      <c r="BA30" s="447">
        <v>1.389634E-2</v>
      </c>
      <c r="BB30" s="450">
        <v>3.183747E-2</v>
      </c>
      <c r="BD30" s="488" t="s">
        <v>209</v>
      </c>
      <c r="BE30" s="445" t="s">
        <v>24</v>
      </c>
      <c r="BF30" s="446">
        <v>4.9523249862567056E-4</v>
      </c>
      <c r="BG30" s="447">
        <v>6.2721570766293977E-3</v>
      </c>
      <c r="BH30" s="447">
        <v>4.2164109411999594E-3</v>
      </c>
      <c r="BI30" s="447">
        <v>6.737762705814109E-3</v>
      </c>
      <c r="BJ30" s="447">
        <v>2.9491163993557315E-3</v>
      </c>
      <c r="BK30" s="447">
        <v>5.7346776581321778E-3</v>
      </c>
      <c r="BL30" s="447">
        <v>2.4653897212213163E-3</v>
      </c>
      <c r="BM30" s="447">
        <v>5.7437156792523618E-3</v>
      </c>
      <c r="BN30" s="447">
        <v>6.2560553633217997E-3</v>
      </c>
      <c r="BO30" s="447">
        <v>2.6205959429292441E-3</v>
      </c>
      <c r="BP30" s="447">
        <v>3.1993731840292516E-3</v>
      </c>
      <c r="BQ30" s="447">
        <v>6.4864293593495078E-3</v>
      </c>
      <c r="BR30" s="447">
        <v>3.8433687963014538E-3</v>
      </c>
      <c r="BS30" s="447">
        <v>3.7367216054870092E-3</v>
      </c>
      <c r="BT30" s="447">
        <v>2.403846153846154E-3</v>
      </c>
      <c r="BU30" s="447">
        <v>1.9307047356212183E-3</v>
      </c>
      <c r="BV30" s="447">
        <v>4.0868054566684702E-3</v>
      </c>
      <c r="BW30" s="447">
        <v>1.5397775876817793E-3</v>
      </c>
      <c r="BX30" s="447">
        <v>1.606539064423718E-3</v>
      </c>
      <c r="BY30" s="447">
        <v>5.2872890449712226E-3</v>
      </c>
      <c r="BZ30" s="447">
        <v>6.8608435938672463E-3</v>
      </c>
      <c r="CA30" s="447">
        <v>8.7785705600163175E-3</v>
      </c>
      <c r="CB30" s="447">
        <v>1.2819624419652138E-3</v>
      </c>
      <c r="CC30" s="447">
        <v>2.5170200711452906E-3</v>
      </c>
      <c r="CD30" s="447">
        <v>4.484441534338765E-2</v>
      </c>
      <c r="CE30" s="447">
        <v>2.188214435683292E-2</v>
      </c>
      <c r="CF30" s="447">
        <v>7.2811329139193845E-2</v>
      </c>
      <c r="CG30" s="447">
        <v>2.6476508737878063E-2</v>
      </c>
      <c r="CH30" s="447">
        <v>2.3871690582486903E-2</v>
      </c>
      <c r="CI30" s="447">
        <v>4.3317704984868208E-3</v>
      </c>
      <c r="CJ30" s="447">
        <v>1.0669711841861775E-2</v>
      </c>
      <c r="CK30" s="447">
        <v>2.3568762353455619E-2</v>
      </c>
      <c r="CL30" s="447">
        <v>2.2714481564326431E-2</v>
      </c>
      <c r="CM30" s="447">
        <v>1.6332064358569171E-2</v>
      </c>
      <c r="CN30" s="447">
        <v>4.4703073584566433E-2</v>
      </c>
      <c r="CO30" s="447">
        <v>0</v>
      </c>
      <c r="CP30" s="450">
        <v>2.4634717078473641E-2</v>
      </c>
    </row>
    <row r="31" spans="2:94" ht="20.100000000000001" customHeight="1">
      <c r="B31" s="444" t="s">
        <v>210</v>
      </c>
      <c r="C31" s="445" t="s">
        <v>211</v>
      </c>
      <c r="D31" s="446">
        <v>0.84474676585366715</v>
      </c>
      <c r="E31" s="447">
        <v>0.44951728310148759</v>
      </c>
      <c r="F31" s="447">
        <v>0.2764828105250649</v>
      </c>
      <c r="G31" s="448">
        <v>1.018549E-2</v>
      </c>
      <c r="H31" s="449">
        <v>3.0207047627770069E-2</v>
      </c>
      <c r="I31" s="447">
        <v>6.5954504697532224E-2</v>
      </c>
      <c r="J31" s="450">
        <v>6.2522731446638266E-2</v>
      </c>
      <c r="L31" s="472" t="s">
        <v>321</v>
      </c>
      <c r="M31" s="538">
        <v>486915</v>
      </c>
      <c r="N31" s="473">
        <v>519088</v>
      </c>
      <c r="P31" s="488" t="s">
        <v>210</v>
      </c>
      <c r="Q31" s="445" t="s">
        <v>211</v>
      </c>
      <c r="R31" s="446">
        <v>9.775462E-2</v>
      </c>
      <c r="S31" s="447">
        <v>0.26860937000000001</v>
      </c>
      <c r="T31" s="447">
        <v>6.5894949999999994E-2</v>
      </c>
      <c r="U31" s="447">
        <v>4.2175450000000003E-2</v>
      </c>
      <c r="V31" s="447">
        <v>5.5593499999999997E-2</v>
      </c>
      <c r="W31" s="447">
        <v>3.763524E-2</v>
      </c>
      <c r="X31" s="447">
        <v>7.1552699999999997E-2</v>
      </c>
      <c r="Y31" s="447">
        <v>2.8207759999999998E-2</v>
      </c>
      <c r="Z31" s="447">
        <v>0.10820096999999999</v>
      </c>
      <c r="AA31" s="447">
        <v>2.8291E-2</v>
      </c>
      <c r="AB31" s="447">
        <v>5.4154170000000001E-2</v>
      </c>
      <c r="AC31" s="447">
        <v>3.6327270000000002E-2</v>
      </c>
      <c r="AD31" s="447">
        <v>3.1281950000000003E-2</v>
      </c>
      <c r="AE31" s="447">
        <v>2.3312619999999999E-2</v>
      </c>
      <c r="AF31" s="447">
        <v>3.3346899999999999E-2</v>
      </c>
      <c r="AG31" s="447">
        <v>2.8303709999999999E-2</v>
      </c>
      <c r="AH31" s="447">
        <v>2.6937340000000001E-2</v>
      </c>
      <c r="AI31" s="447">
        <v>1.7724790000000001E-2</v>
      </c>
      <c r="AJ31" s="447">
        <v>2.6641850000000002E-2</v>
      </c>
      <c r="AK31" s="447">
        <v>0.16263606999999999</v>
      </c>
      <c r="AL31" s="447">
        <v>5.7077740000000002E-2</v>
      </c>
      <c r="AM31" s="447">
        <v>4.0368090000000002E-2</v>
      </c>
      <c r="AN31" s="447">
        <v>4.529586E-2</v>
      </c>
      <c r="AO31" s="447">
        <v>8.7718489999999996E-2</v>
      </c>
      <c r="AP31" s="447">
        <v>6.2314189999999998E-2</v>
      </c>
      <c r="AQ31" s="447">
        <v>4.6189529999999999E-2</v>
      </c>
      <c r="AR31" s="447">
        <v>8.8065699999999997E-3</v>
      </c>
      <c r="AS31" s="447">
        <v>1.0987432800000001</v>
      </c>
      <c r="AT31" s="447">
        <v>3.5157069999999999E-2</v>
      </c>
      <c r="AU31" s="447">
        <v>4.365782E-2</v>
      </c>
      <c r="AV31" s="447">
        <v>4.0057839999999997E-2</v>
      </c>
      <c r="AW31" s="447">
        <v>2.7225099999999999E-2</v>
      </c>
      <c r="AX31" s="447">
        <v>5.2286989999999998E-2</v>
      </c>
      <c r="AY31" s="447">
        <v>2.5584880000000001E-2</v>
      </c>
      <c r="AZ31" s="447">
        <v>5.7753850000000002E-2</v>
      </c>
      <c r="BA31" s="447">
        <v>7.8764470000000003E-2</v>
      </c>
      <c r="BB31" s="450">
        <v>5.9951520000000001E-2</v>
      </c>
      <c r="BD31" s="488" t="s">
        <v>210</v>
      </c>
      <c r="BE31" s="445" t="s">
        <v>97</v>
      </c>
      <c r="BF31" s="446">
        <v>8.451888992095237E-2</v>
      </c>
      <c r="BG31" s="447">
        <v>0.28524679574584128</v>
      </c>
      <c r="BH31" s="447">
        <v>3.9652296376763367E-2</v>
      </c>
      <c r="BI31" s="447">
        <v>3.4313506760073179E-2</v>
      </c>
      <c r="BJ31" s="447">
        <v>4.1990880424672763E-2</v>
      </c>
      <c r="BK31" s="447">
        <v>2.8076026034605454E-2</v>
      </c>
      <c r="BL31" s="447">
        <v>6.9315380238953159E-2</v>
      </c>
      <c r="BM31" s="447">
        <v>1.9598212763054675E-2</v>
      </c>
      <c r="BN31" s="447">
        <v>0.10178546712802768</v>
      </c>
      <c r="BO31" s="447">
        <v>2.4022129476851402E-2</v>
      </c>
      <c r="BP31" s="447">
        <v>4.2538604681531783E-2</v>
      </c>
      <c r="BQ31" s="447">
        <v>3.2101880536088194E-2</v>
      </c>
      <c r="BR31" s="447">
        <v>2.5566757644961843E-2</v>
      </c>
      <c r="BS31" s="447">
        <v>1.7590407849255089E-2</v>
      </c>
      <c r="BT31" s="447">
        <v>2.6709401709401708E-2</v>
      </c>
      <c r="BU31" s="447">
        <v>2.0723843919557755E-2</v>
      </c>
      <c r="BV31" s="447">
        <v>2.0405547802808077E-2</v>
      </c>
      <c r="BW31" s="447">
        <v>1.2660393498716851E-2</v>
      </c>
      <c r="BX31" s="447">
        <v>2.1770856480508326E-2</v>
      </c>
      <c r="BY31" s="447">
        <v>0.16638376743732319</v>
      </c>
      <c r="BZ31" s="447">
        <v>4.9574968865890127E-2</v>
      </c>
      <c r="CA31" s="447">
        <v>3.1344753058574794E-2</v>
      </c>
      <c r="CB31" s="447">
        <v>3.2360889751229992E-2</v>
      </c>
      <c r="CC31" s="447">
        <v>8.6544623700855416E-2</v>
      </c>
      <c r="CD31" s="447">
        <v>6.1186658225432976E-2</v>
      </c>
      <c r="CE31" s="447">
        <v>4.121481560477501E-2</v>
      </c>
      <c r="CF31" s="447">
        <v>3.997139744246217E-3</v>
      </c>
      <c r="CG31" s="447">
        <v>9.7614683524247473E-2</v>
      </c>
      <c r="CH31" s="447">
        <v>2.6306176435255669E-2</v>
      </c>
      <c r="CI31" s="447">
        <v>3.9281906135825509E-2</v>
      </c>
      <c r="CJ31" s="447">
        <v>3.5401743278445315E-2</v>
      </c>
      <c r="CK31" s="447">
        <v>1.9530141109302845E-2</v>
      </c>
      <c r="CL31" s="447">
        <v>4.7622483584674219E-2</v>
      </c>
      <c r="CM31" s="447">
        <v>2.0209021692285591E-2</v>
      </c>
      <c r="CN31" s="447">
        <v>4.776160590716947E-2</v>
      </c>
      <c r="CO31" s="447">
        <v>6.1687381866086258E-2</v>
      </c>
      <c r="CP31" s="450">
        <v>5.3802074696442062E-2</v>
      </c>
    </row>
    <row r="32" spans="2:94" ht="20.100000000000001" customHeight="1">
      <c r="B32" s="444" t="s">
        <v>212</v>
      </c>
      <c r="C32" s="445" t="s">
        <v>86</v>
      </c>
      <c r="D32" s="446">
        <v>0.58925741771030937</v>
      </c>
      <c r="E32" s="447">
        <v>0.48334963678844001</v>
      </c>
      <c r="F32" s="447">
        <v>9.7381885758135181E-2</v>
      </c>
      <c r="G32" s="448">
        <v>0.16282126</v>
      </c>
      <c r="H32" s="449">
        <v>6.3189888084378143E-2</v>
      </c>
      <c r="I32" s="447">
        <v>2.4072725668012621E-2</v>
      </c>
      <c r="J32" s="450">
        <v>2.2515929578880527E-2</v>
      </c>
      <c r="L32" s="474" t="s">
        <v>325</v>
      </c>
      <c r="M32" s="539">
        <v>472503</v>
      </c>
      <c r="N32" s="475">
        <v>444231</v>
      </c>
      <c r="P32" s="488" t="s">
        <v>212</v>
      </c>
      <c r="Q32" s="445" t="s">
        <v>86</v>
      </c>
      <c r="R32" s="446">
        <v>7.8265399999999999E-3</v>
      </c>
      <c r="S32" s="447">
        <v>8.0863500000000008E-3</v>
      </c>
      <c r="T32" s="447">
        <v>8.9422800000000004E-3</v>
      </c>
      <c r="U32" s="447">
        <v>8.6811100000000006E-3</v>
      </c>
      <c r="V32" s="447">
        <v>8.6721100000000002E-3</v>
      </c>
      <c r="W32" s="447">
        <v>1.572668E-2</v>
      </c>
      <c r="X32" s="447">
        <v>5.9807000000000003E-3</v>
      </c>
      <c r="Y32" s="447">
        <v>7.6073299999999998E-3</v>
      </c>
      <c r="Z32" s="447">
        <v>8.7164600000000005E-3</v>
      </c>
      <c r="AA32" s="447">
        <v>4.1117699999999998E-3</v>
      </c>
      <c r="AB32" s="447">
        <v>6.6881600000000003E-3</v>
      </c>
      <c r="AC32" s="447">
        <v>8.8773399999999992E-3</v>
      </c>
      <c r="AD32" s="447">
        <v>8.5045599999999996E-3</v>
      </c>
      <c r="AE32" s="447">
        <v>1.0726690000000001E-2</v>
      </c>
      <c r="AF32" s="447">
        <v>7.54363E-3</v>
      </c>
      <c r="AG32" s="447">
        <v>8.0737399999999994E-3</v>
      </c>
      <c r="AH32" s="447">
        <v>1.4498219999999999E-2</v>
      </c>
      <c r="AI32" s="447">
        <v>1.120527E-2</v>
      </c>
      <c r="AJ32" s="447">
        <v>5.6958900000000003E-3</v>
      </c>
      <c r="AK32" s="447">
        <v>9.2637099999999997E-3</v>
      </c>
      <c r="AL32" s="447">
        <v>1.1709870000000001E-2</v>
      </c>
      <c r="AM32" s="447">
        <v>1.309137E-2</v>
      </c>
      <c r="AN32" s="447">
        <v>4.0563389999999998E-2</v>
      </c>
      <c r="AO32" s="447">
        <v>1.2167219999999999E-2</v>
      </c>
      <c r="AP32" s="447">
        <v>3.2068270000000003E-2</v>
      </c>
      <c r="AQ32" s="447">
        <v>4.383393E-2</v>
      </c>
      <c r="AR32" s="447">
        <v>6.5743499999999996E-3</v>
      </c>
      <c r="AS32" s="447">
        <v>1.411106E-2</v>
      </c>
      <c r="AT32" s="447">
        <v>1.1596195300000001</v>
      </c>
      <c r="AU32" s="447">
        <v>2.2833530000000001E-2</v>
      </c>
      <c r="AV32" s="447">
        <v>2.547435E-2</v>
      </c>
      <c r="AW32" s="447">
        <v>1.369391E-2</v>
      </c>
      <c r="AX32" s="447">
        <v>4.927993E-2</v>
      </c>
      <c r="AY32" s="447">
        <v>4.2191600000000003E-2</v>
      </c>
      <c r="AZ32" s="447">
        <v>2.08174E-2</v>
      </c>
      <c r="BA32" s="447">
        <v>8.2926000000000007E-3</v>
      </c>
      <c r="BB32" s="450">
        <v>3.5165809999999999E-2</v>
      </c>
      <c r="BD32" s="488" t="s">
        <v>212</v>
      </c>
      <c r="BE32" s="445" t="s">
        <v>86</v>
      </c>
      <c r="BF32" s="446">
        <v>3.935795120656645E-3</v>
      </c>
      <c r="BG32" s="447">
        <v>2.7270248159258249E-3</v>
      </c>
      <c r="BH32" s="447">
        <v>4.4203615722661488E-3</v>
      </c>
      <c r="BI32" s="447">
        <v>4.7744411226629778E-3</v>
      </c>
      <c r="BJ32" s="447">
        <v>5.4369607465045407E-3</v>
      </c>
      <c r="BK32" s="447">
        <v>1.3905554430090436E-2</v>
      </c>
      <c r="BL32" s="447">
        <v>3.698084581831974E-3</v>
      </c>
      <c r="BM32" s="447">
        <v>3.9769432791022883E-3</v>
      </c>
      <c r="BN32" s="447">
        <v>4.6228373702422148E-3</v>
      </c>
      <c r="BO32" s="447">
        <v>2.5478016111812095E-3</v>
      </c>
      <c r="BP32" s="447">
        <v>3.7543664914628972E-3</v>
      </c>
      <c r="BQ32" s="447">
        <v>8.3623417198945785E-3</v>
      </c>
      <c r="BR32" s="447">
        <v>6.6284186486938118E-3</v>
      </c>
      <c r="BS32" s="447">
        <v>1.0035266404324559E-2</v>
      </c>
      <c r="BT32" s="447">
        <v>5.074786324786325E-3</v>
      </c>
      <c r="BU32" s="447">
        <v>5.3463485546687561E-3</v>
      </c>
      <c r="BV32" s="447">
        <v>1.5329080397573549E-2</v>
      </c>
      <c r="BW32" s="447">
        <v>1.1719418306244653E-2</v>
      </c>
      <c r="BX32" s="447">
        <v>3.5043571741728576E-3</v>
      </c>
      <c r="BY32" s="447">
        <v>4.9556140864305924E-3</v>
      </c>
      <c r="BZ32" s="447">
        <v>8.3152477762406564E-3</v>
      </c>
      <c r="CA32" s="447">
        <v>1.1779288378788652E-2</v>
      </c>
      <c r="CB32" s="447">
        <v>4.3638694477167207E-2</v>
      </c>
      <c r="CC32" s="447">
        <v>9.4829427772669429E-3</v>
      </c>
      <c r="CD32" s="447">
        <v>4.0507081096550948E-2</v>
      </c>
      <c r="CE32" s="447">
        <v>5.4235458005345565E-2</v>
      </c>
      <c r="CF32" s="447">
        <v>3.5358445536715264E-3</v>
      </c>
      <c r="CG32" s="447">
        <v>8.8171005297102267E-3</v>
      </c>
      <c r="CH32" s="447">
        <v>0.22578691751922705</v>
      </c>
      <c r="CI32" s="447">
        <v>2.7378357612155613E-2</v>
      </c>
      <c r="CJ32" s="447">
        <v>3.0251938689488611E-2</v>
      </c>
      <c r="CK32" s="447">
        <v>1.2926938070947845E-2</v>
      </c>
      <c r="CL32" s="447">
        <v>6.4766577675156936E-2</v>
      </c>
      <c r="CM32" s="447">
        <v>5.3894914523775317E-2</v>
      </c>
      <c r="CN32" s="447">
        <v>2.2153976092019384E-2</v>
      </c>
      <c r="CO32" s="447">
        <v>0</v>
      </c>
      <c r="CP32" s="450">
        <v>4.3336465645901275E-2</v>
      </c>
    </row>
    <row r="33" spans="2:94" ht="20.100000000000001" customHeight="1">
      <c r="B33" s="451" t="s">
        <v>213</v>
      </c>
      <c r="C33" s="452" t="s">
        <v>26</v>
      </c>
      <c r="D33" s="453">
        <v>1</v>
      </c>
      <c r="E33" s="454">
        <v>0.72110454267479973</v>
      </c>
      <c r="F33" s="454">
        <v>0.39730175779718691</v>
      </c>
      <c r="G33" s="455">
        <v>0</v>
      </c>
      <c r="H33" s="456">
        <v>5.4533439970351786E-3</v>
      </c>
      <c r="I33" s="454">
        <v>7.3312765590453646E-2</v>
      </c>
      <c r="J33" s="457">
        <v>7.3312765590453646E-2</v>
      </c>
      <c r="L33" s="474" t="s">
        <v>339</v>
      </c>
      <c r="M33" s="539">
        <v>476667</v>
      </c>
      <c r="N33" s="475">
        <v>441141</v>
      </c>
      <c r="P33" s="489" t="s">
        <v>213</v>
      </c>
      <c r="Q33" s="452" t="s">
        <v>26</v>
      </c>
      <c r="R33" s="453">
        <v>4.9065999999999997E-4</v>
      </c>
      <c r="S33" s="454">
        <v>3.8816000000000002E-4</v>
      </c>
      <c r="T33" s="454">
        <v>5.4151000000000004E-4</v>
      </c>
      <c r="U33" s="454">
        <v>2.4572E-4</v>
      </c>
      <c r="V33" s="454">
        <v>4.7529000000000001E-4</v>
      </c>
      <c r="W33" s="454">
        <v>1.303E-4</v>
      </c>
      <c r="X33" s="454">
        <v>1.31306E-3</v>
      </c>
      <c r="Y33" s="454">
        <v>2.4755000000000003E-4</v>
      </c>
      <c r="Z33" s="454">
        <v>7.4921999999999999E-4</v>
      </c>
      <c r="AA33" s="454">
        <v>5.4378E-4</v>
      </c>
      <c r="AB33" s="454">
        <v>3.1137999999999999E-4</v>
      </c>
      <c r="AC33" s="454">
        <v>3.3951000000000001E-4</v>
      </c>
      <c r="AD33" s="454">
        <v>4.8040000000000002E-4</v>
      </c>
      <c r="AE33" s="454">
        <v>3.4363999999999998E-4</v>
      </c>
      <c r="AF33" s="454">
        <v>2.0150999999999999E-4</v>
      </c>
      <c r="AG33" s="454">
        <v>1.2651000000000001E-4</v>
      </c>
      <c r="AH33" s="454">
        <v>1.4243E-4</v>
      </c>
      <c r="AI33" s="454">
        <v>2.6937E-4</v>
      </c>
      <c r="AJ33" s="454">
        <v>1.7229999999999999E-4</v>
      </c>
      <c r="AK33" s="454">
        <v>2.2546999999999999E-4</v>
      </c>
      <c r="AL33" s="454">
        <v>1.01084E-3</v>
      </c>
      <c r="AM33" s="454">
        <v>3.1683999999999998E-4</v>
      </c>
      <c r="AN33" s="454">
        <v>7.0682999999999998E-4</v>
      </c>
      <c r="AO33" s="454">
        <v>5.4458000000000002E-4</v>
      </c>
      <c r="AP33" s="454">
        <v>3.3631999999999998E-4</v>
      </c>
      <c r="AQ33" s="454">
        <v>7.2407999999999999E-4</v>
      </c>
      <c r="AR33" s="454">
        <v>3.4622E-4</v>
      </c>
      <c r="AS33" s="454">
        <v>2.4072000000000001E-4</v>
      </c>
      <c r="AT33" s="454">
        <v>4.6771999999999997E-4</v>
      </c>
      <c r="AU33" s="454">
        <v>1.0000994000000001</v>
      </c>
      <c r="AV33" s="454">
        <v>4.2059999999999998E-4</v>
      </c>
      <c r="AW33" s="454">
        <v>2.5872999999999998E-4</v>
      </c>
      <c r="AX33" s="454">
        <v>9.1200000000000005E-4</v>
      </c>
      <c r="AY33" s="454">
        <v>3.9647E-4</v>
      </c>
      <c r="AZ33" s="454">
        <v>4.2471000000000002E-4</v>
      </c>
      <c r="BA33" s="454">
        <v>1.6222E-4</v>
      </c>
      <c r="BB33" s="457">
        <v>0.10038471</v>
      </c>
      <c r="BD33" s="489" t="s">
        <v>213</v>
      </c>
      <c r="BE33" s="452" t="s">
        <v>26</v>
      </c>
      <c r="BF33" s="453">
        <v>0</v>
      </c>
      <c r="BG33" s="454">
        <v>0</v>
      </c>
      <c r="BH33" s="454">
        <v>0</v>
      </c>
      <c r="BI33" s="454">
        <v>0</v>
      </c>
      <c r="BJ33" s="454">
        <v>0</v>
      </c>
      <c r="BK33" s="454">
        <v>0</v>
      </c>
      <c r="BL33" s="454">
        <v>0</v>
      </c>
      <c r="BM33" s="454">
        <v>0</v>
      </c>
      <c r="BN33" s="454">
        <v>0</v>
      </c>
      <c r="BO33" s="454">
        <v>0</v>
      </c>
      <c r="BP33" s="454">
        <v>0</v>
      </c>
      <c r="BQ33" s="454">
        <v>0</v>
      </c>
      <c r="BR33" s="454">
        <v>0</v>
      </c>
      <c r="BS33" s="454">
        <v>0</v>
      </c>
      <c r="BT33" s="454">
        <v>0</v>
      </c>
      <c r="BU33" s="454">
        <v>0</v>
      </c>
      <c r="BV33" s="454">
        <v>0</v>
      </c>
      <c r="BW33" s="454">
        <v>0</v>
      </c>
      <c r="BX33" s="454">
        <v>0</v>
      </c>
      <c r="BY33" s="454">
        <v>0</v>
      </c>
      <c r="BZ33" s="454">
        <v>0</v>
      </c>
      <c r="CA33" s="454">
        <v>0</v>
      </c>
      <c r="CB33" s="454">
        <v>0</v>
      </c>
      <c r="CC33" s="454">
        <v>0</v>
      </c>
      <c r="CD33" s="454">
        <v>0</v>
      </c>
      <c r="CE33" s="454">
        <v>0</v>
      </c>
      <c r="CF33" s="454">
        <v>0</v>
      </c>
      <c r="CG33" s="454">
        <v>0</v>
      </c>
      <c r="CH33" s="454">
        <v>0</v>
      </c>
      <c r="CI33" s="454">
        <v>0</v>
      </c>
      <c r="CJ33" s="454">
        <v>0</v>
      </c>
      <c r="CK33" s="454">
        <v>0</v>
      </c>
      <c r="CL33" s="454">
        <v>0</v>
      </c>
      <c r="CM33" s="454">
        <v>0</v>
      </c>
      <c r="CN33" s="454">
        <v>0</v>
      </c>
      <c r="CO33" s="454">
        <v>0</v>
      </c>
      <c r="CP33" s="457">
        <v>0.10028927827833362</v>
      </c>
    </row>
    <row r="34" spans="2:94" ht="20.100000000000001" customHeight="1">
      <c r="B34" s="458" t="s">
        <v>214</v>
      </c>
      <c r="C34" s="459" t="s">
        <v>28</v>
      </c>
      <c r="D34" s="460">
        <v>0.92835247513815544</v>
      </c>
      <c r="E34" s="461">
        <v>0.69198759365258111</v>
      </c>
      <c r="F34" s="461">
        <v>0.42418668357962031</v>
      </c>
      <c r="G34" s="462">
        <v>2.8225859999999998E-2</v>
      </c>
      <c r="H34" s="463">
        <v>2.4957109128647056E-2</v>
      </c>
      <c r="I34" s="461">
        <v>7.3272419285195733E-2</v>
      </c>
      <c r="J34" s="464">
        <v>7.3006704552104604E-2</v>
      </c>
      <c r="L34" s="474" t="s">
        <v>333</v>
      </c>
      <c r="M34" s="539">
        <v>476691</v>
      </c>
      <c r="N34" s="475">
        <v>429369</v>
      </c>
      <c r="P34" s="490" t="s">
        <v>214</v>
      </c>
      <c r="Q34" s="459" t="s">
        <v>28</v>
      </c>
      <c r="R34" s="460">
        <v>1.7667E-4</v>
      </c>
      <c r="S34" s="461">
        <v>2.0858000000000001E-4</v>
      </c>
      <c r="T34" s="461">
        <v>3.2253000000000002E-4</v>
      </c>
      <c r="U34" s="461">
        <v>2.118E-4</v>
      </c>
      <c r="V34" s="461">
        <v>3.4038999999999999E-4</v>
      </c>
      <c r="W34" s="461">
        <v>4.5160000000000003E-4</v>
      </c>
      <c r="X34" s="461">
        <v>1.2871000000000001E-4</v>
      </c>
      <c r="Y34" s="461">
        <v>2.8810000000000001E-4</v>
      </c>
      <c r="Z34" s="461">
        <v>4.0585000000000003E-4</v>
      </c>
      <c r="AA34" s="461">
        <v>1.8158000000000001E-4</v>
      </c>
      <c r="AB34" s="461">
        <v>1.4519000000000001E-4</v>
      </c>
      <c r="AC34" s="461">
        <v>6.4747000000000003E-4</v>
      </c>
      <c r="AD34" s="461">
        <v>6.4712000000000005E-4</v>
      </c>
      <c r="AE34" s="461">
        <v>4.2591999999999999E-4</v>
      </c>
      <c r="AF34" s="461">
        <v>3.7100000000000002E-4</v>
      </c>
      <c r="AG34" s="461">
        <v>1.02947E-3</v>
      </c>
      <c r="AH34" s="461">
        <v>1.31072E-3</v>
      </c>
      <c r="AI34" s="461">
        <v>1.1765199999999999E-3</v>
      </c>
      <c r="AJ34" s="461">
        <v>4.2205999999999998E-4</v>
      </c>
      <c r="AK34" s="461">
        <v>2.0010000000000001E-4</v>
      </c>
      <c r="AL34" s="461">
        <v>3.4246999999999999E-4</v>
      </c>
      <c r="AM34" s="461">
        <v>7.8910000000000004E-4</v>
      </c>
      <c r="AN34" s="461">
        <v>4.3179999999999998E-4</v>
      </c>
      <c r="AO34" s="461">
        <v>3.9197E-4</v>
      </c>
      <c r="AP34" s="461">
        <v>4.3721E-4</v>
      </c>
      <c r="AQ34" s="461">
        <v>5.1002999999999997E-4</v>
      </c>
      <c r="AR34" s="461">
        <v>7.6279999999999995E-5</v>
      </c>
      <c r="AS34" s="461">
        <v>6.1412000000000001E-4</v>
      </c>
      <c r="AT34" s="461">
        <v>5.4129E-3</v>
      </c>
      <c r="AU34" s="461">
        <v>2.7315E-4</v>
      </c>
      <c r="AV34" s="461">
        <v>1.0001995699999999</v>
      </c>
      <c r="AW34" s="461">
        <v>2.419E-4</v>
      </c>
      <c r="AX34" s="461">
        <v>3.1665000000000003E-4</v>
      </c>
      <c r="AY34" s="461">
        <v>6.5976999999999995E-4</v>
      </c>
      <c r="AZ34" s="461">
        <v>6.7555999999999996E-4</v>
      </c>
      <c r="BA34" s="461">
        <v>1.6904999999999999E-4</v>
      </c>
      <c r="BB34" s="464">
        <v>2.47817E-3</v>
      </c>
      <c r="BD34" s="490" t="s">
        <v>214</v>
      </c>
      <c r="BE34" s="459" t="s">
        <v>28</v>
      </c>
      <c r="BF34" s="460">
        <v>3.0803935321213963E-5</v>
      </c>
      <c r="BG34" s="461">
        <v>0</v>
      </c>
      <c r="BH34" s="461">
        <v>1.8033529483747282E-4</v>
      </c>
      <c r="BI34" s="461">
        <v>8.9241890143233234E-5</v>
      </c>
      <c r="BJ34" s="461">
        <v>1.8904592303562381E-4</v>
      </c>
      <c r="BK34" s="461">
        <v>2.856949920265125E-4</v>
      </c>
      <c r="BL34" s="461">
        <v>0</v>
      </c>
      <c r="BM34" s="461">
        <v>1.637163614038678E-4</v>
      </c>
      <c r="BN34" s="461">
        <v>2.3529411764705883E-4</v>
      </c>
      <c r="BO34" s="461">
        <v>9.7059108997379407E-5</v>
      </c>
      <c r="BP34" s="461">
        <v>3.2646665143155627E-5</v>
      </c>
      <c r="BQ34" s="461">
        <v>5.7466329354725779E-4</v>
      </c>
      <c r="BR34" s="461">
        <v>5.5700997047847158E-4</v>
      </c>
      <c r="BS34" s="461">
        <v>3.1317656349995235E-4</v>
      </c>
      <c r="BT34" s="461">
        <v>2.6709401709401712E-4</v>
      </c>
      <c r="BU34" s="461">
        <v>9.3979892278032843E-4</v>
      </c>
      <c r="BV34" s="461">
        <v>1.2246176629738274E-3</v>
      </c>
      <c r="BW34" s="461">
        <v>1.1120615911035072E-3</v>
      </c>
      <c r="BX34" s="461">
        <v>3.4232795017626885E-4</v>
      </c>
      <c r="BY34" s="461">
        <v>1.9510291678860601E-5</v>
      </c>
      <c r="BZ34" s="461">
        <v>1.755145386186217E-4</v>
      </c>
      <c r="CA34" s="461">
        <v>6.4721364718618962E-4</v>
      </c>
      <c r="CB34" s="461">
        <v>8.6619083916568496E-5</v>
      </c>
      <c r="CC34" s="461">
        <v>2.229095265958929E-4</v>
      </c>
      <c r="CD34" s="461">
        <v>2.1898063430667695E-4</v>
      </c>
      <c r="CE34" s="461">
        <v>2.2995247648819245E-4</v>
      </c>
      <c r="CF34" s="461">
        <v>1.1278611016496097E-6</v>
      </c>
      <c r="CG34" s="461">
        <v>4.5732969870255206E-4</v>
      </c>
      <c r="CH34" s="461">
        <v>4.9425211270713353E-3</v>
      </c>
      <c r="CI34" s="461">
        <v>1.0388408887773823E-4</v>
      </c>
      <c r="CJ34" s="461">
        <v>0</v>
      </c>
      <c r="CK34" s="461">
        <v>1.0050268976935514E-4</v>
      </c>
      <c r="CL34" s="461">
        <v>0</v>
      </c>
      <c r="CM34" s="461">
        <v>4.1301537135469041E-4</v>
      </c>
      <c r="CN34" s="461">
        <v>5.0801322924985475E-4</v>
      </c>
      <c r="CO34" s="461">
        <v>0</v>
      </c>
      <c r="CP34" s="464">
        <v>2.4137232141212021E-3</v>
      </c>
    </row>
    <row r="35" spans="2:94" ht="20.100000000000001" customHeight="1">
      <c r="B35" s="444" t="s">
        <v>215</v>
      </c>
      <c r="C35" s="445" t="s">
        <v>216</v>
      </c>
      <c r="D35" s="446">
        <v>0.9687873648395674</v>
      </c>
      <c r="E35" s="447">
        <v>0.59139926192235193</v>
      </c>
      <c r="F35" s="447">
        <v>0.51428813239554327</v>
      </c>
      <c r="G35" s="448">
        <v>1.581948E-2</v>
      </c>
      <c r="H35" s="449">
        <v>5.6226977106764456E-2</v>
      </c>
      <c r="I35" s="447">
        <v>0.12640064603834267</v>
      </c>
      <c r="J35" s="450">
        <v>0.12447258127934635</v>
      </c>
      <c r="L35" s="474" t="s">
        <v>350</v>
      </c>
      <c r="M35" s="539">
        <v>470781</v>
      </c>
      <c r="N35" s="475">
        <v>501114</v>
      </c>
      <c r="P35" s="488" t="s">
        <v>215</v>
      </c>
      <c r="Q35" s="445" t="s">
        <v>216</v>
      </c>
      <c r="R35" s="446">
        <v>6.9759999999999996E-5</v>
      </c>
      <c r="S35" s="447">
        <v>1.8085E-4</v>
      </c>
      <c r="T35" s="447">
        <v>5.0349999999999997E-5</v>
      </c>
      <c r="U35" s="447">
        <v>3.5960000000000001E-5</v>
      </c>
      <c r="V35" s="447">
        <v>4.3139999999999997E-5</v>
      </c>
      <c r="W35" s="447">
        <v>4.6199999999999998E-5</v>
      </c>
      <c r="X35" s="447">
        <v>5.1589999999999999E-5</v>
      </c>
      <c r="Y35" s="447">
        <v>2.5150000000000001E-5</v>
      </c>
      <c r="Z35" s="447">
        <v>7.7239999999999999E-5</v>
      </c>
      <c r="AA35" s="447">
        <v>2.2189999999999999E-5</v>
      </c>
      <c r="AB35" s="447">
        <v>4.0509999999999997E-5</v>
      </c>
      <c r="AC35" s="447">
        <v>3.0110000000000001E-5</v>
      </c>
      <c r="AD35" s="447">
        <v>2.6820000000000001E-5</v>
      </c>
      <c r="AE35" s="447">
        <v>2.251E-5</v>
      </c>
      <c r="AF35" s="447">
        <v>2.8240000000000001E-5</v>
      </c>
      <c r="AG35" s="447">
        <v>2.4839999999999999E-5</v>
      </c>
      <c r="AH35" s="447">
        <v>2.6599999999999999E-5</v>
      </c>
      <c r="AI35" s="447">
        <v>1.942E-5</v>
      </c>
      <c r="AJ35" s="447">
        <v>2.2269999999999999E-5</v>
      </c>
      <c r="AK35" s="447">
        <v>1.1186E-4</v>
      </c>
      <c r="AL35" s="447">
        <v>4.693E-5</v>
      </c>
      <c r="AM35" s="447">
        <v>3.5819999999999999E-5</v>
      </c>
      <c r="AN35" s="447">
        <v>1.4441000000000001E-4</v>
      </c>
      <c r="AO35" s="447">
        <v>6.7890000000000002E-5</v>
      </c>
      <c r="AP35" s="447">
        <v>7.7700000000000005E-5</v>
      </c>
      <c r="AQ35" s="447">
        <v>1.7359999999999999E-4</v>
      </c>
      <c r="AR35" s="447">
        <v>3.0549999999999997E-5</v>
      </c>
      <c r="AS35" s="447">
        <v>7.0916000000000002E-4</v>
      </c>
      <c r="AT35" s="447">
        <v>5.2667999999999997E-4</v>
      </c>
      <c r="AU35" s="447">
        <v>5.694E-5</v>
      </c>
      <c r="AV35" s="447">
        <v>5.3860000000000003E-5</v>
      </c>
      <c r="AW35" s="447">
        <v>1.01335946</v>
      </c>
      <c r="AX35" s="447">
        <v>6.1290000000000004E-5</v>
      </c>
      <c r="AY35" s="447">
        <v>5.9089999999999998E-5</v>
      </c>
      <c r="AZ35" s="447">
        <v>3.1053999999999999E-4</v>
      </c>
      <c r="BA35" s="447">
        <v>5.9290000000000003E-5</v>
      </c>
      <c r="BB35" s="450">
        <v>1.8738000000000001E-4</v>
      </c>
      <c r="BD35" s="488" t="s">
        <v>215</v>
      </c>
      <c r="BE35" s="445" t="s">
        <v>98</v>
      </c>
      <c r="BF35" s="446">
        <v>0</v>
      </c>
      <c r="BG35" s="447">
        <v>0</v>
      </c>
      <c r="BH35" s="447">
        <v>0</v>
      </c>
      <c r="BI35" s="447">
        <v>0</v>
      </c>
      <c r="BJ35" s="447">
        <v>0</v>
      </c>
      <c r="BK35" s="447">
        <v>1.0388908800964091E-5</v>
      </c>
      <c r="BL35" s="447">
        <v>0</v>
      </c>
      <c r="BM35" s="447">
        <v>0</v>
      </c>
      <c r="BN35" s="447">
        <v>0</v>
      </c>
      <c r="BO35" s="447">
        <v>0</v>
      </c>
      <c r="BP35" s="447">
        <v>0</v>
      </c>
      <c r="BQ35" s="447">
        <v>0</v>
      </c>
      <c r="BR35" s="447">
        <v>0</v>
      </c>
      <c r="BS35" s="447">
        <v>0</v>
      </c>
      <c r="BT35" s="447">
        <v>0</v>
      </c>
      <c r="BU35" s="447">
        <v>0</v>
      </c>
      <c r="BV35" s="447">
        <v>0</v>
      </c>
      <c r="BW35" s="447">
        <v>0</v>
      </c>
      <c r="BX35" s="447">
        <v>0</v>
      </c>
      <c r="BY35" s="447">
        <v>0</v>
      </c>
      <c r="BZ35" s="447">
        <v>0</v>
      </c>
      <c r="CA35" s="447">
        <v>0</v>
      </c>
      <c r="CB35" s="447">
        <v>8.6619083916568496E-5</v>
      </c>
      <c r="CC35" s="447">
        <v>0</v>
      </c>
      <c r="CD35" s="447">
        <v>1.9513125829307847E-5</v>
      </c>
      <c r="CE35" s="447">
        <v>1.1664256053748891E-4</v>
      </c>
      <c r="CF35" s="447">
        <v>1.2406472118145706E-5</v>
      </c>
      <c r="CG35" s="447">
        <v>6.4458280368312449E-4</v>
      </c>
      <c r="CH35" s="447">
        <v>4.3639323443387784E-4</v>
      </c>
      <c r="CI35" s="447">
        <v>1.5680617189092564E-5</v>
      </c>
      <c r="CJ35" s="447">
        <v>1.107144721213051E-5</v>
      </c>
      <c r="CK35" s="447">
        <v>1.3574915939197636E-2</v>
      </c>
      <c r="CL35" s="447">
        <v>0</v>
      </c>
      <c r="CM35" s="447">
        <v>1.9752909064789543E-5</v>
      </c>
      <c r="CN35" s="447">
        <v>2.6132367759766189E-4</v>
      </c>
      <c r="CO35" s="447">
        <v>0</v>
      </c>
      <c r="CP35" s="450">
        <v>1.2897757632708714E-4</v>
      </c>
    </row>
    <row r="36" spans="2:94" ht="20.100000000000001" customHeight="1">
      <c r="B36" s="444" t="s">
        <v>217</v>
      </c>
      <c r="C36" s="445" t="s">
        <v>218</v>
      </c>
      <c r="D36" s="446">
        <v>0.92870726511002766</v>
      </c>
      <c r="E36" s="447">
        <v>0.59901868821704307</v>
      </c>
      <c r="F36" s="447">
        <v>0.47079875892921569</v>
      </c>
      <c r="G36" s="448">
        <v>-5.4549400000000001E-3</v>
      </c>
      <c r="H36" s="449">
        <v>1.5198437504991955E-2</v>
      </c>
      <c r="I36" s="447">
        <v>0.10901219424200881</v>
      </c>
      <c r="J36" s="450">
        <v>0.10188325275993938</v>
      </c>
      <c r="L36" s="474"/>
      <c r="M36" s="539"/>
      <c r="N36" s="475"/>
      <c r="P36" s="488" t="s">
        <v>217</v>
      </c>
      <c r="Q36" s="445" t="s">
        <v>218</v>
      </c>
      <c r="R36" s="446">
        <v>3.5557900000000001E-3</v>
      </c>
      <c r="S36" s="447">
        <v>2.1171599999999999E-3</v>
      </c>
      <c r="T36" s="447">
        <v>2.2028299999999998E-3</v>
      </c>
      <c r="U36" s="447">
        <v>1.42775E-3</v>
      </c>
      <c r="V36" s="447">
        <v>1.50505E-3</v>
      </c>
      <c r="W36" s="447">
        <v>1.6767900000000001E-3</v>
      </c>
      <c r="X36" s="447">
        <v>7.1371E-4</v>
      </c>
      <c r="Y36" s="447">
        <v>7.8994000000000004E-4</v>
      </c>
      <c r="Z36" s="447">
        <v>1.5016599999999999E-3</v>
      </c>
      <c r="AA36" s="447">
        <v>8.5389000000000005E-4</v>
      </c>
      <c r="AB36" s="447">
        <v>1.7355000000000001E-3</v>
      </c>
      <c r="AC36" s="447">
        <v>4.9790000000000001E-4</v>
      </c>
      <c r="AD36" s="447">
        <v>1.1403299999999999E-3</v>
      </c>
      <c r="AE36" s="447">
        <v>6.5107000000000001E-4</v>
      </c>
      <c r="AF36" s="447">
        <v>7.9608999999999995E-4</v>
      </c>
      <c r="AG36" s="447">
        <v>6.6063999999999999E-4</v>
      </c>
      <c r="AH36" s="447">
        <v>9.1401000000000004E-4</v>
      </c>
      <c r="AI36" s="447">
        <v>6.8921E-4</v>
      </c>
      <c r="AJ36" s="447">
        <v>4.6422E-4</v>
      </c>
      <c r="AK36" s="447">
        <v>1.3741000000000001E-3</v>
      </c>
      <c r="AL36" s="447">
        <v>1.23291E-3</v>
      </c>
      <c r="AM36" s="447">
        <v>1.8423199999999999E-3</v>
      </c>
      <c r="AN36" s="447">
        <v>7.0783199999999999E-3</v>
      </c>
      <c r="AO36" s="447">
        <v>2.2876099999999998E-3</v>
      </c>
      <c r="AP36" s="447">
        <v>9.6082999999999997E-4</v>
      </c>
      <c r="AQ36" s="447">
        <v>3.3938800000000002E-3</v>
      </c>
      <c r="AR36" s="447">
        <v>5.5917E-4</v>
      </c>
      <c r="AS36" s="447">
        <v>1.64959E-3</v>
      </c>
      <c r="AT36" s="447">
        <v>1.8491099999999999E-3</v>
      </c>
      <c r="AU36" s="447">
        <v>3.8214E-4</v>
      </c>
      <c r="AV36" s="447">
        <v>2.1765500000000002E-3</v>
      </c>
      <c r="AW36" s="447">
        <v>1.4309800000000001E-3</v>
      </c>
      <c r="AX36" s="447">
        <v>1.0004073600000001</v>
      </c>
      <c r="AY36" s="447">
        <v>2.32074E-3</v>
      </c>
      <c r="AZ36" s="447">
        <v>3.2610199999999999E-3</v>
      </c>
      <c r="BA36" s="447">
        <v>4.7843000000000001E-4</v>
      </c>
      <c r="BB36" s="450">
        <v>6.0227000000000002E-4</v>
      </c>
      <c r="BD36" s="488" t="s">
        <v>217</v>
      </c>
      <c r="BE36" s="445" t="s">
        <v>218</v>
      </c>
      <c r="BF36" s="446">
        <v>2.9998293935889903E-3</v>
      </c>
      <c r="BG36" s="447">
        <v>1.636214889555495E-3</v>
      </c>
      <c r="BH36" s="447">
        <v>1.2194100889010068E-3</v>
      </c>
      <c r="BI36" s="447">
        <v>1.1155236267904154E-3</v>
      </c>
      <c r="BJ36" s="447">
        <v>9.6035328902096899E-4</v>
      </c>
      <c r="BK36" s="447">
        <v>1.2674468737176191E-3</v>
      </c>
      <c r="BL36" s="447">
        <v>4.7411340792717616E-4</v>
      </c>
      <c r="BM36" s="447">
        <v>4.5021999386063644E-4</v>
      </c>
      <c r="BN36" s="447">
        <v>1.0795847750865051E-3</v>
      </c>
      <c r="BO36" s="447">
        <v>6.5514898573231103E-4</v>
      </c>
      <c r="BP36" s="447">
        <v>1.3385132708693807E-3</v>
      </c>
      <c r="BQ36" s="447">
        <v>2.5760768331428799E-4</v>
      </c>
      <c r="BR36" s="447">
        <v>9.4691694981340166E-4</v>
      </c>
      <c r="BS36" s="447">
        <v>4.318335223415492E-4</v>
      </c>
      <c r="BT36" s="447">
        <v>5.3418803418803424E-4</v>
      </c>
      <c r="BU36" s="447">
        <v>3.7194458877408767E-4</v>
      </c>
      <c r="BV36" s="447">
        <v>6.8350753282260133E-4</v>
      </c>
      <c r="BW36" s="447">
        <v>5.1325919589392647E-4</v>
      </c>
      <c r="BX36" s="447">
        <v>2.522416474983034E-4</v>
      </c>
      <c r="BY36" s="447">
        <v>9.3649400058530877E-4</v>
      </c>
      <c r="BZ36" s="447">
        <v>8.8940513389885827E-4</v>
      </c>
      <c r="CA36" s="447">
        <v>1.4670176002886965E-3</v>
      </c>
      <c r="CB36" s="447">
        <v>6.479107476959324E-3</v>
      </c>
      <c r="CC36" s="447">
        <v>1.9133067699480806E-3</v>
      </c>
      <c r="CD36" s="447">
        <v>6.1466346362319723E-4</v>
      </c>
      <c r="CE36" s="447">
        <v>3.0860288873632781E-3</v>
      </c>
      <c r="CF36" s="447">
        <v>2.5940805337941019E-4</v>
      </c>
      <c r="CG36" s="447">
        <v>1.1559278211300725E-3</v>
      </c>
      <c r="CH36" s="447">
        <v>1.3214379402239334E-3</v>
      </c>
      <c r="CI36" s="447">
        <v>1.9600771486365704E-6</v>
      </c>
      <c r="CJ36" s="447">
        <v>1.8995440145383917E-3</v>
      </c>
      <c r="CK36" s="447">
        <v>1.0861343315425047E-3</v>
      </c>
      <c r="CL36" s="447">
        <v>0</v>
      </c>
      <c r="CM36" s="447">
        <v>2.0866254848441318E-3</v>
      </c>
      <c r="CN36" s="447">
        <v>2.8933757583613122E-3</v>
      </c>
      <c r="CO36" s="447">
        <v>0</v>
      </c>
      <c r="CP36" s="450">
        <v>2.3952978460744752E-4</v>
      </c>
    </row>
    <row r="37" spans="2:94" ht="20.100000000000001" customHeight="1">
      <c r="B37" s="444" t="s">
        <v>219</v>
      </c>
      <c r="C37" s="445" t="s">
        <v>32</v>
      </c>
      <c r="D37" s="446">
        <v>0.57738274795481459</v>
      </c>
      <c r="E37" s="447">
        <v>0.5825114926016377</v>
      </c>
      <c r="F37" s="447">
        <v>0.36373186323804052</v>
      </c>
      <c r="G37" s="448">
        <v>6.8192429999999998E-2</v>
      </c>
      <c r="H37" s="449">
        <v>1.4046693808698727E-2</v>
      </c>
      <c r="I37" s="447">
        <v>0.10639275966096826</v>
      </c>
      <c r="J37" s="450">
        <v>9.3242709380836092E-2</v>
      </c>
      <c r="L37" s="474"/>
      <c r="M37" s="539"/>
      <c r="N37" s="475"/>
      <c r="P37" s="488" t="s">
        <v>219</v>
      </c>
      <c r="Q37" s="445" t="s">
        <v>32</v>
      </c>
      <c r="R37" s="446">
        <v>3.4077360000000001E-2</v>
      </c>
      <c r="S37" s="447">
        <v>5.2222589999999999E-2</v>
      </c>
      <c r="T37" s="447">
        <v>4.4694739999999997E-2</v>
      </c>
      <c r="U37" s="447">
        <v>3.7805930000000001E-2</v>
      </c>
      <c r="V37" s="447">
        <v>3.0438199999999999E-2</v>
      </c>
      <c r="W37" s="447">
        <v>7.1550740000000002E-2</v>
      </c>
      <c r="X37" s="447">
        <v>3.4450599999999998E-2</v>
      </c>
      <c r="Y37" s="447">
        <v>4.4143729999999999E-2</v>
      </c>
      <c r="Z37" s="447">
        <v>6.0795960000000003E-2</v>
      </c>
      <c r="AA37" s="447">
        <v>1.6942180000000001E-2</v>
      </c>
      <c r="AB37" s="447">
        <v>3.1139380000000001E-2</v>
      </c>
      <c r="AC37" s="447">
        <v>2.8980329999999999E-2</v>
      </c>
      <c r="AD37" s="447">
        <v>3.708881E-2</v>
      </c>
      <c r="AE37" s="447">
        <v>3.8601530000000002E-2</v>
      </c>
      <c r="AF37" s="447">
        <v>3.5923749999999997E-2</v>
      </c>
      <c r="AG37" s="447">
        <v>4.5911550000000002E-2</v>
      </c>
      <c r="AH37" s="447">
        <v>4.0391499999999997E-2</v>
      </c>
      <c r="AI37" s="447">
        <v>2.8402070000000001E-2</v>
      </c>
      <c r="AJ37" s="447">
        <v>2.8581189999999999E-2</v>
      </c>
      <c r="AK37" s="447">
        <v>5.7046909999999999E-2</v>
      </c>
      <c r="AL37" s="447">
        <v>8.2355960000000006E-2</v>
      </c>
      <c r="AM37" s="447">
        <v>6.5739080000000005E-2</v>
      </c>
      <c r="AN37" s="447">
        <v>0.14488253000000001</v>
      </c>
      <c r="AO37" s="447">
        <v>5.6790800000000002E-2</v>
      </c>
      <c r="AP37" s="447">
        <v>6.4986959999999996E-2</v>
      </c>
      <c r="AQ37" s="447">
        <v>9.1018870000000002E-2</v>
      </c>
      <c r="AR37" s="447">
        <v>2.8460760000000002E-2</v>
      </c>
      <c r="AS37" s="447">
        <v>0.13172420000000001</v>
      </c>
      <c r="AT37" s="447">
        <v>0.11429263000000001</v>
      </c>
      <c r="AU37" s="447">
        <v>6.550446E-2</v>
      </c>
      <c r="AV37" s="447">
        <v>7.4992600000000006E-2</v>
      </c>
      <c r="AW37" s="447">
        <v>4.3636189999999998E-2</v>
      </c>
      <c r="AX37" s="447">
        <v>6.6290779999999994E-2</v>
      </c>
      <c r="AY37" s="447">
        <v>1.09893866</v>
      </c>
      <c r="AZ37" s="447">
        <v>4.322873E-2</v>
      </c>
      <c r="BA37" s="447">
        <v>2.506253E-2</v>
      </c>
      <c r="BB37" s="450">
        <v>3.9275770000000002E-2</v>
      </c>
      <c r="BD37" s="488" t="s">
        <v>219</v>
      </c>
      <c r="BE37" s="445" t="s">
        <v>32</v>
      </c>
      <c r="BF37" s="446">
        <v>1.9998862623926601E-2</v>
      </c>
      <c r="BG37" s="447">
        <v>2.3452413416962095E-2</v>
      </c>
      <c r="BH37" s="447">
        <v>3.8823612760010222E-2</v>
      </c>
      <c r="BI37" s="447">
        <v>3.4715095265717727E-2</v>
      </c>
      <c r="BJ37" s="447">
        <v>1.8995334346619482E-2</v>
      </c>
      <c r="BK37" s="447">
        <v>8.4934523902281928E-2</v>
      </c>
      <c r="BL37" s="447">
        <v>3.242935710221885E-2</v>
      </c>
      <c r="BM37" s="447">
        <v>4.5288038473344928E-2</v>
      </c>
      <c r="BN37" s="447">
        <v>6.0083044982698959E-2</v>
      </c>
      <c r="BO37" s="447">
        <v>1.2472095506163253E-2</v>
      </c>
      <c r="BP37" s="447">
        <v>2.4256472201364631E-2</v>
      </c>
      <c r="BQ37" s="447">
        <v>2.9433329149960698E-2</v>
      </c>
      <c r="BR37" s="447">
        <v>4.2165654765220301E-2</v>
      </c>
      <c r="BS37" s="447">
        <v>4.4922357499800621E-2</v>
      </c>
      <c r="BT37" s="447">
        <v>3.7660256410256408E-2</v>
      </c>
      <c r="BU37" s="447">
        <v>5.272811418414948E-2</v>
      </c>
      <c r="BV37" s="447">
        <v>4.5723805997778602E-2</v>
      </c>
      <c r="BW37" s="447">
        <v>3.0538922155688621E-2</v>
      </c>
      <c r="BX37" s="447">
        <v>2.9944687010155728E-2</v>
      </c>
      <c r="BY37" s="447">
        <v>4.7741683738171885E-2</v>
      </c>
      <c r="BZ37" s="447">
        <v>0.10784875379747397</v>
      </c>
      <c r="CA37" s="447">
        <v>7.9030670081862722E-2</v>
      </c>
      <c r="CB37" s="447">
        <v>0.18453329637585753</v>
      </c>
      <c r="CC37" s="447">
        <v>5.7547809449506347E-2</v>
      </c>
      <c r="CD37" s="447">
        <v>7.8518650212042629E-2</v>
      </c>
      <c r="CE37" s="447">
        <v>0.11819224027034413</v>
      </c>
      <c r="CF37" s="447">
        <v>2.9598458890590706E-2</v>
      </c>
      <c r="CG37" s="447">
        <v>0.17816592785714028</v>
      </c>
      <c r="CH37" s="447">
        <v>0.14430641669669936</v>
      </c>
      <c r="CI37" s="447">
        <v>8.4657692126762107E-2</v>
      </c>
      <c r="CJ37" s="447">
        <v>9.9282412057122335E-2</v>
      </c>
      <c r="CK37" s="447">
        <v>4.693299291720518E-2</v>
      </c>
      <c r="CL37" s="447">
        <v>7.9659427087091422E-2</v>
      </c>
      <c r="CM37" s="447">
        <v>0.13941962361729637</v>
      </c>
      <c r="CN37" s="447">
        <v>3.7120505755392677E-2</v>
      </c>
      <c r="CO37" s="447">
        <v>0</v>
      </c>
      <c r="CP37" s="450">
        <v>2.8061835535164815E-2</v>
      </c>
    </row>
    <row r="38" spans="2:94" ht="19.5" customHeight="1">
      <c r="B38" s="451" t="s">
        <v>220</v>
      </c>
      <c r="C38" s="452" t="s">
        <v>34</v>
      </c>
      <c r="D38" s="453">
        <v>0.81756018762736316</v>
      </c>
      <c r="E38" s="454">
        <v>0.53756998248086063</v>
      </c>
      <c r="F38" s="454">
        <v>0.31884833609988</v>
      </c>
      <c r="G38" s="455">
        <v>3.044734E-2</v>
      </c>
      <c r="H38" s="456">
        <v>9.5286689932279817E-2</v>
      </c>
      <c r="I38" s="454">
        <v>0.222886100507177</v>
      </c>
      <c r="J38" s="457">
        <v>0.16471963105277901</v>
      </c>
      <c r="L38" s="474"/>
      <c r="M38" s="539"/>
      <c r="N38" s="475"/>
      <c r="P38" s="489" t="s">
        <v>220</v>
      </c>
      <c r="Q38" s="491" t="s">
        <v>34</v>
      </c>
      <c r="R38" s="453">
        <v>2.1417200000000002E-3</v>
      </c>
      <c r="S38" s="454">
        <v>2.8423000000000001E-4</v>
      </c>
      <c r="T38" s="454">
        <v>8.3549999999999998E-4</v>
      </c>
      <c r="U38" s="454">
        <v>2.6811000000000001E-4</v>
      </c>
      <c r="V38" s="454">
        <v>4.0001000000000001E-4</v>
      </c>
      <c r="W38" s="454">
        <v>4.7661999999999997E-4</v>
      </c>
      <c r="X38" s="454">
        <v>1.9045999999999999E-4</v>
      </c>
      <c r="Y38" s="454">
        <v>2.8646999999999999E-4</v>
      </c>
      <c r="Z38" s="454">
        <v>4.1215000000000002E-4</v>
      </c>
      <c r="AA38" s="454">
        <v>1.0703E-4</v>
      </c>
      <c r="AB38" s="454">
        <v>1.7023E-4</v>
      </c>
      <c r="AC38" s="454">
        <v>2.3194000000000001E-4</v>
      </c>
      <c r="AD38" s="454">
        <v>2.8800000000000001E-4</v>
      </c>
      <c r="AE38" s="454">
        <v>2.6441000000000002E-4</v>
      </c>
      <c r="AF38" s="454">
        <v>1.7984000000000001E-4</v>
      </c>
      <c r="AG38" s="454">
        <v>3.9651999999999998E-4</v>
      </c>
      <c r="AH38" s="454">
        <v>3.5719000000000001E-4</v>
      </c>
      <c r="AI38" s="454">
        <v>1.9122E-4</v>
      </c>
      <c r="AJ38" s="454">
        <v>2.4918999999999999E-4</v>
      </c>
      <c r="AK38" s="454">
        <v>4.4480000000000002E-4</v>
      </c>
      <c r="AL38" s="454">
        <v>5.8520000000000002E-4</v>
      </c>
      <c r="AM38" s="454">
        <v>3.5963999999999999E-4</v>
      </c>
      <c r="AN38" s="454">
        <v>1.0547499999999999E-3</v>
      </c>
      <c r="AO38" s="454">
        <v>3.3362000000000002E-4</v>
      </c>
      <c r="AP38" s="454">
        <v>9.3336000000000005E-4</v>
      </c>
      <c r="AQ38" s="454">
        <v>7.8021999999999998E-4</v>
      </c>
      <c r="AR38" s="454">
        <v>8.6235999999999995E-4</v>
      </c>
      <c r="AS38" s="454">
        <v>7.4527999999999997E-4</v>
      </c>
      <c r="AT38" s="454">
        <v>9.0613699999999991E-3</v>
      </c>
      <c r="AU38" s="454">
        <v>6.5972000000000003E-4</v>
      </c>
      <c r="AV38" s="454">
        <v>8.29475E-3</v>
      </c>
      <c r="AW38" s="454">
        <v>2.0381300000000001E-2</v>
      </c>
      <c r="AX38" s="454">
        <v>2.5183499999999999E-3</v>
      </c>
      <c r="AY38" s="454">
        <v>2.1367199999999999E-3</v>
      </c>
      <c r="AZ38" s="454">
        <v>1.0095200499999999</v>
      </c>
      <c r="BA38" s="454">
        <v>2.7952000000000001E-4</v>
      </c>
      <c r="BB38" s="457">
        <v>3.2772500000000002E-3</v>
      </c>
      <c r="BD38" s="489" t="s">
        <v>220</v>
      </c>
      <c r="BE38" s="491" t="s">
        <v>34</v>
      </c>
      <c r="BF38" s="453">
        <v>2.0425378651451102E-3</v>
      </c>
      <c r="BG38" s="454">
        <v>0</v>
      </c>
      <c r="BH38" s="454">
        <v>2.2541911854684102E-4</v>
      </c>
      <c r="BI38" s="454">
        <v>4.4620945071616617E-5</v>
      </c>
      <c r="BJ38" s="454">
        <v>9.0742043057099437E-5</v>
      </c>
      <c r="BK38" s="454">
        <v>1.8700035841735362E-4</v>
      </c>
      <c r="BL38" s="454">
        <v>0</v>
      </c>
      <c r="BM38" s="454">
        <v>8.8679695760428393E-5</v>
      </c>
      <c r="BN38" s="454">
        <v>1.6608996539792386E-4</v>
      </c>
      <c r="BO38" s="454">
        <v>0</v>
      </c>
      <c r="BP38" s="454">
        <v>0</v>
      </c>
      <c r="BQ38" s="454">
        <v>7.2658577345055588E-5</v>
      </c>
      <c r="BR38" s="454">
        <v>1.1140199409569431E-4</v>
      </c>
      <c r="BS38" s="454">
        <v>7.5862645816758645E-5</v>
      </c>
      <c r="BT38" s="454">
        <v>0</v>
      </c>
      <c r="BU38" s="454">
        <v>2.2998100527252748E-4</v>
      </c>
      <c r="BV38" s="454">
        <v>1.3527753253780652E-4</v>
      </c>
      <c r="BW38" s="454">
        <v>0</v>
      </c>
      <c r="BX38" s="454">
        <v>1.2912370050508387E-4</v>
      </c>
      <c r="BY38" s="454">
        <v>1.95102916788606E-4</v>
      </c>
      <c r="BZ38" s="454">
        <v>3.2046193848905645E-4</v>
      </c>
      <c r="CA38" s="454">
        <v>1.0590768772137648E-4</v>
      </c>
      <c r="CB38" s="454">
        <v>4.6774305314946992E-4</v>
      </c>
      <c r="CC38" s="454">
        <v>7.4303175531964299E-5</v>
      </c>
      <c r="CD38" s="454">
        <v>6.0382283816247059E-4</v>
      </c>
      <c r="CE38" s="454">
        <v>2.5661363318247563E-4</v>
      </c>
      <c r="CF38" s="454">
        <v>8.1995502089926618E-4</v>
      </c>
      <c r="CG38" s="454">
        <v>3.7810723121077137E-4</v>
      </c>
      <c r="CH38" s="454">
        <v>9.154451333573595E-3</v>
      </c>
      <c r="CI38" s="454">
        <v>4.0965612406504317E-4</v>
      </c>
      <c r="CJ38" s="454">
        <v>9.5926181916530778E-3</v>
      </c>
      <c r="CK38" s="454">
        <v>2.4068630994676883E-2</v>
      </c>
      <c r="CL38" s="454">
        <v>2.3522620679702721E-3</v>
      </c>
      <c r="CM38" s="454">
        <v>1.9321936503375952E-3</v>
      </c>
      <c r="CN38" s="454">
        <v>1.1048765088829144E-2</v>
      </c>
      <c r="CO38" s="454">
        <v>0</v>
      </c>
      <c r="CP38" s="457">
        <v>3.4271184566911726E-3</v>
      </c>
    </row>
    <row r="39" spans="2:94" ht="19.5" customHeight="1" thickBot="1">
      <c r="B39" s="458" t="s">
        <v>221</v>
      </c>
      <c r="C39" s="459" t="s">
        <v>36</v>
      </c>
      <c r="D39" s="460">
        <v>1</v>
      </c>
      <c r="E39" s="461">
        <v>0</v>
      </c>
      <c r="F39" s="461">
        <v>0</v>
      </c>
      <c r="G39" s="462">
        <v>0</v>
      </c>
      <c r="H39" s="463">
        <v>0</v>
      </c>
      <c r="I39" s="461">
        <v>0</v>
      </c>
      <c r="J39" s="464">
        <v>0</v>
      </c>
      <c r="L39" s="476"/>
      <c r="M39" s="540"/>
      <c r="N39" s="477"/>
      <c r="P39" s="490" t="s">
        <v>221</v>
      </c>
      <c r="Q39" s="492" t="s">
        <v>36</v>
      </c>
      <c r="R39" s="460">
        <v>1.16541E-3</v>
      </c>
      <c r="S39" s="461">
        <v>1.4018500000000001E-3</v>
      </c>
      <c r="T39" s="461">
        <v>1.39825E-3</v>
      </c>
      <c r="U39" s="461">
        <v>1.6710099999999999E-3</v>
      </c>
      <c r="V39" s="461">
        <v>1.2047200000000001E-3</v>
      </c>
      <c r="W39" s="461">
        <v>1.1527200000000001E-3</v>
      </c>
      <c r="X39" s="461">
        <v>6.0986999999999999E-4</v>
      </c>
      <c r="Y39" s="461">
        <v>5.5780000000000001E-4</v>
      </c>
      <c r="Z39" s="461">
        <v>1.30689E-3</v>
      </c>
      <c r="AA39" s="461">
        <v>3.8651000000000001E-4</v>
      </c>
      <c r="AB39" s="461">
        <v>6.8526999999999998E-4</v>
      </c>
      <c r="AC39" s="461">
        <v>9.8594999999999998E-4</v>
      </c>
      <c r="AD39" s="461">
        <v>8.2908000000000005E-4</v>
      </c>
      <c r="AE39" s="461">
        <v>1.28225E-3</v>
      </c>
      <c r="AF39" s="461">
        <v>1.9597999999999998E-3</v>
      </c>
      <c r="AG39" s="461">
        <v>1.29123E-3</v>
      </c>
      <c r="AH39" s="461">
        <v>1.22584E-3</v>
      </c>
      <c r="AI39" s="461">
        <v>1.4975399999999999E-3</v>
      </c>
      <c r="AJ39" s="461">
        <v>6.4785000000000005E-4</v>
      </c>
      <c r="AK39" s="461">
        <v>1.63185E-3</v>
      </c>
      <c r="AL39" s="461">
        <v>1.39854E-3</v>
      </c>
      <c r="AM39" s="461">
        <v>4.4955E-4</v>
      </c>
      <c r="AN39" s="461">
        <v>1.9732299999999999E-3</v>
      </c>
      <c r="AO39" s="461">
        <v>3.2894299999999999E-3</v>
      </c>
      <c r="AP39" s="461">
        <v>2.4072500000000001E-3</v>
      </c>
      <c r="AQ39" s="461">
        <v>4.1118700000000001E-3</v>
      </c>
      <c r="AR39" s="461">
        <v>7.6610999999999997E-4</v>
      </c>
      <c r="AS39" s="461">
        <v>2.6125800000000002E-3</v>
      </c>
      <c r="AT39" s="461">
        <v>3.1539799999999998E-3</v>
      </c>
      <c r="AU39" s="461">
        <v>3.1939300000000002E-3</v>
      </c>
      <c r="AV39" s="461">
        <v>4.4676899999999999E-3</v>
      </c>
      <c r="AW39" s="461">
        <v>2.87792E-3</v>
      </c>
      <c r="AX39" s="461">
        <v>5.2288600000000001E-3</v>
      </c>
      <c r="AY39" s="461">
        <v>2.0445900000000002E-3</v>
      </c>
      <c r="AZ39" s="461">
        <v>2.26691E-3</v>
      </c>
      <c r="BA39" s="461">
        <v>1.0007809400000001</v>
      </c>
      <c r="BB39" s="464">
        <v>9.3627999999999995E-4</v>
      </c>
      <c r="BD39" s="490" t="s">
        <v>221</v>
      </c>
      <c r="BE39" s="492" t="s">
        <v>36</v>
      </c>
      <c r="BF39" s="460">
        <v>5.7579663715807635E-4</v>
      </c>
      <c r="BG39" s="461">
        <v>5.4540496318516497E-4</v>
      </c>
      <c r="BH39" s="461">
        <v>7.5783760806699891E-4</v>
      </c>
      <c r="BI39" s="461">
        <v>1.2047655169336487E-3</v>
      </c>
      <c r="BJ39" s="461">
        <v>7.3349818137822035E-4</v>
      </c>
      <c r="BK39" s="461">
        <v>6.596957088612198E-4</v>
      </c>
      <c r="BL39" s="461">
        <v>2.8446804475630572E-4</v>
      </c>
      <c r="BM39" s="461">
        <v>1.9100242163784577E-4</v>
      </c>
      <c r="BN39" s="461">
        <v>7.4740484429065748E-4</v>
      </c>
      <c r="BO39" s="461">
        <v>1.9411821799475881E-4</v>
      </c>
      <c r="BP39" s="461">
        <v>2.9381998628840063E-4</v>
      </c>
      <c r="BQ39" s="461">
        <v>6.9355914738462149E-4</v>
      </c>
      <c r="BR39" s="461">
        <v>5.0130897343062442E-4</v>
      </c>
      <c r="BS39" s="461">
        <v>9.4536527863960768E-4</v>
      </c>
      <c r="BT39" s="461">
        <v>1.6025641025641025E-3</v>
      </c>
      <c r="BU39" s="461">
        <v>9.1992402109010993E-4</v>
      </c>
      <c r="BV39" s="461">
        <v>8.543844160282517E-4</v>
      </c>
      <c r="BW39" s="461">
        <v>1.1976047904191617E-3</v>
      </c>
      <c r="BX39" s="461">
        <v>3.6935384097965852E-4</v>
      </c>
      <c r="BY39" s="461">
        <v>9.7551458394302991E-4</v>
      </c>
      <c r="BZ39" s="461">
        <v>9.0025153797079554E-4</v>
      </c>
      <c r="CA39" s="461">
        <v>3.9225069526435734E-5</v>
      </c>
      <c r="CB39" s="461">
        <v>1.212667174831959E-3</v>
      </c>
      <c r="CC39" s="461">
        <v>2.7863690824486611E-3</v>
      </c>
      <c r="CD39" s="461">
        <v>1.9599850832993661E-3</v>
      </c>
      <c r="CE39" s="461">
        <v>3.4659503702568137E-3</v>
      </c>
      <c r="CF39" s="461">
        <v>3.9362352447571379E-4</v>
      </c>
      <c r="CG39" s="461">
        <v>1.9409504535486265E-3</v>
      </c>
      <c r="CH39" s="461">
        <v>2.3462265469282083E-3</v>
      </c>
      <c r="CI39" s="461">
        <v>2.7519483166857446E-3</v>
      </c>
      <c r="CJ39" s="461">
        <v>4.0474047736917106E-3</v>
      </c>
      <c r="CK39" s="461">
        <v>2.4393942332614532E-3</v>
      </c>
      <c r="CL39" s="461">
        <v>4.7045241359405443E-3</v>
      </c>
      <c r="CM39" s="461">
        <v>1.5838241631949432E-3</v>
      </c>
      <c r="CN39" s="461">
        <v>1.6703809472042549E-3</v>
      </c>
      <c r="CO39" s="461">
        <v>0</v>
      </c>
      <c r="CP39" s="464">
        <v>1.6582831242054061E-4</v>
      </c>
    </row>
    <row r="40" spans="2:94" ht="19.5" customHeight="1" thickBot="1">
      <c r="B40" s="465" t="s">
        <v>222</v>
      </c>
      <c r="C40" s="466" t="s">
        <v>38</v>
      </c>
      <c r="D40" s="467">
        <v>0.6893680357214691</v>
      </c>
      <c r="E40" s="468">
        <v>0.64444567280231424</v>
      </c>
      <c r="F40" s="468">
        <v>1.105522082803604E-2</v>
      </c>
      <c r="G40" s="469">
        <v>0.56733551000000004</v>
      </c>
      <c r="H40" s="470">
        <v>0</v>
      </c>
      <c r="I40" s="468">
        <v>2.2110441656072082E-3</v>
      </c>
      <c r="J40" s="471">
        <v>2.2110441656072082E-3</v>
      </c>
      <c r="P40" s="493" t="s">
        <v>222</v>
      </c>
      <c r="Q40" s="494" t="s">
        <v>38</v>
      </c>
      <c r="R40" s="467">
        <v>4.8924700000000003E-3</v>
      </c>
      <c r="S40" s="468">
        <v>3.8704299999999998E-3</v>
      </c>
      <c r="T40" s="468">
        <v>5.3994500000000001E-3</v>
      </c>
      <c r="U40" s="468">
        <v>2.4501599999999998E-3</v>
      </c>
      <c r="V40" s="468">
        <v>4.7391999999999998E-3</v>
      </c>
      <c r="W40" s="468">
        <v>1.2992500000000001E-3</v>
      </c>
      <c r="X40" s="468">
        <v>1.3092700000000001E-2</v>
      </c>
      <c r="Y40" s="468">
        <v>2.4683700000000001E-3</v>
      </c>
      <c r="Z40" s="468">
        <v>7.4705500000000003E-3</v>
      </c>
      <c r="AA40" s="468">
        <v>5.4220900000000001E-3</v>
      </c>
      <c r="AB40" s="468">
        <v>3.1048299999999998E-3</v>
      </c>
      <c r="AC40" s="468">
        <v>3.38536E-3</v>
      </c>
      <c r="AD40" s="468">
        <v>4.7901699999999998E-3</v>
      </c>
      <c r="AE40" s="468">
        <v>3.4264899999999999E-3</v>
      </c>
      <c r="AF40" s="468">
        <v>2.0092899999999999E-3</v>
      </c>
      <c r="AG40" s="468">
        <v>1.2615E-3</v>
      </c>
      <c r="AH40" s="468">
        <v>1.42016E-3</v>
      </c>
      <c r="AI40" s="468">
        <v>2.68593E-3</v>
      </c>
      <c r="AJ40" s="468">
        <v>1.7180699999999999E-3</v>
      </c>
      <c r="AK40" s="468">
        <v>2.2482000000000001E-3</v>
      </c>
      <c r="AL40" s="468">
        <v>1.007921E-2</v>
      </c>
      <c r="AM40" s="468">
        <v>3.1592500000000002E-3</v>
      </c>
      <c r="AN40" s="468">
        <v>7.0479399999999999E-3</v>
      </c>
      <c r="AO40" s="468">
        <v>5.4300700000000004E-3</v>
      </c>
      <c r="AP40" s="468">
        <v>3.3534699999999999E-3</v>
      </c>
      <c r="AQ40" s="468">
        <v>7.2199500000000002E-3</v>
      </c>
      <c r="AR40" s="468">
        <v>3.45226E-3</v>
      </c>
      <c r="AS40" s="468">
        <v>2.4002400000000001E-3</v>
      </c>
      <c r="AT40" s="468">
        <v>4.6636899999999998E-3</v>
      </c>
      <c r="AU40" s="468">
        <v>9.9113000000000001E-4</v>
      </c>
      <c r="AV40" s="468">
        <v>4.1938699999999997E-3</v>
      </c>
      <c r="AW40" s="468">
        <v>2.5798000000000001E-3</v>
      </c>
      <c r="AX40" s="468">
        <v>9.0937099999999996E-3</v>
      </c>
      <c r="AY40" s="468">
        <v>3.95327E-3</v>
      </c>
      <c r="AZ40" s="468">
        <v>4.2348200000000003E-3</v>
      </c>
      <c r="BA40" s="468">
        <v>1.6175199999999999E-3</v>
      </c>
      <c r="BB40" s="471">
        <v>1.0009515600000001</v>
      </c>
      <c r="BD40" s="493" t="s">
        <v>222</v>
      </c>
      <c r="BE40" s="494" t="s">
        <v>38</v>
      </c>
      <c r="BF40" s="467">
        <v>5.1347790646977427E-3</v>
      </c>
      <c r="BG40" s="468">
        <v>4.0905372238887374E-3</v>
      </c>
      <c r="BH40" s="468">
        <v>5.1846397265773439E-3</v>
      </c>
      <c r="BI40" s="468">
        <v>2.4095310338672973E-3</v>
      </c>
      <c r="BJ40" s="468">
        <v>5.0815544111975685E-3</v>
      </c>
      <c r="BK40" s="468">
        <v>5.4022325765013272E-4</v>
      </c>
      <c r="BL40" s="468">
        <v>1.792148681964726E-2</v>
      </c>
      <c r="BM40" s="468">
        <v>2.428459360824039E-3</v>
      </c>
      <c r="BN40" s="468">
        <v>8.982698961937716E-3</v>
      </c>
      <c r="BO40" s="468">
        <v>6.7213432980685241E-3</v>
      </c>
      <c r="BP40" s="468">
        <v>3.0361398583134734E-3</v>
      </c>
      <c r="BQ40" s="468">
        <v>3.8442992740747592E-3</v>
      </c>
      <c r="BR40" s="468">
        <v>5.9043056870717982E-3</v>
      </c>
      <c r="BS40" s="468">
        <v>3.9098440536329453E-3</v>
      </c>
      <c r="BT40" s="468">
        <v>1.8696581196581197E-3</v>
      </c>
      <c r="BU40" s="468">
        <v>7.8363898092861223E-4</v>
      </c>
      <c r="BV40" s="468">
        <v>1.0893401304360208E-3</v>
      </c>
      <c r="BW40" s="468">
        <v>3.1650983746792129E-3</v>
      </c>
      <c r="BX40" s="468">
        <v>1.6515822157627006E-3</v>
      </c>
      <c r="BY40" s="468">
        <v>1.8534777094917569E-3</v>
      </c>
      <c r="BZ40" s="468">
        <v>1.3099498008698815E-2</v>
      </c>
      <c r="CA40" s="468">
        <v>3.0085628326776211E-3</v>
      </c>
      <c r="CB40" s="468">
        <v>7.2760030489917539E-3</v>
      </c>
      <c r="CC40" s="468">
        <v>6.5293915498713627E-3</v>
      </c>
      <c r="CD40" s="468">
        <v>3.6240210915208966E-3</v>
      </c>
      <c r="CE40" s="468">
        <v>8.8281755103945189E-3</v>
      </c>
      <c r="CF40" s="468">
        <v>3.6802107746826762E-3</v>
      </c>
      <c r="CG40" s="468">
        <v>1.6618713067025807E-3</v>
      </c>
      <c r="CH40" s="468">
        <v>4.7684541627746766E-3</v>
      </c>
      <c r="CI40" s="468">
        <v>2.6657049221457356E-4</v>
      </c>
      <c r="CJ40" s="468">
        <v>4.9014878443417792E-3</v>
      </c>
      <c r="CK40" s="468">
        <v>2.6192411517960887E-3</v>
      </c>
      <c r="CL40" s="468">
        <v>1.1905620896168555E-2</v>
      </c>
      <c r="CM40" s="468">
        <v>4.5162332998132451E-3</v>
      </c>
      <c r="CN40" s="468">
        <v>4.3087047962302493E-3</v>
      </c>
      <c r="CO40" s="468">
        <v>3.4366229451858639E-4</v>
      </c>
      <c r="CP40" s="471">
        <v>0</v>
      </c>
    </row>
    <row r="41" spans="2:94" ht="19.5" customHeight="1">
      <c r="G41" s="20"/>
    </row>
    <row r="42" spans="2:94" ht="19.5" customHeight="1">
      <c r="K42" s="11"/>
    </row>
    <row r="43" spans="2:94" ht="19.5" customHeight="1">
      <c r="K43" s="11"/>
    </row>
  </sheetData>
  <mergeCells count="11">
    <mergeCell ref="BD2:BE3"/>
    <mergeCell ref="C2:C3"/>
    <mergeCell ref="B2:B3"/>
    <mergeCell ref="P2:Q3"/>
    <mergeCell ref="H2:H3"/>
    <mergeCell ref="E2:E3"/>
    <mergeCell ref="F2:F3"/>
    <mergeCell ref="D2:D3"/>
    <mergeCell ref="I2:I3"/>
    <mergeCell ref="J2:J3"/>
    <mergeCell ref="G2:G3"/>
  </mergeCells>
  <phoneticPr fontId="3"/>
  <pageMargins left="0.98425196850393704" right="0.78740157480314965" top="0.98425196850393704" bottom="0.98425196850393704" header="0.51181102362204722" footer="0.51181102362204722"/>
  <pageSetup paperSize="9" scale="96" fitToWidth="0" orientation="portrait" r:id="rId1"/>
  <headerFooter alignWithMargins="0"/>
  <colBreaks count="6" manualBreakCount="6">
    <brk id="15" min="1" max="42" man="1"/>
    <brk id="31" min="1" max="39" man="1"/>
    <brk id="47" min="1" max="39" man="1"/>
    <brk id="55" min="1" max="39" man="1"/>
    <brk id="71" min="1" max="39" man="1"/>
    <brk id="87" min="1" max="39" man="1"/>
  </colBreaks>
  <drawing r:id="rId2"/>
  <legacyDrawing r:id="rId3"/>
  <oleObjects>
    <mc:AlternateContent xmlns:mc="http://schemas.openxmlformats.org/markup-compatibility/2006">
      <mc:Choice Requires="x14">
        <oleObject progId="Equation.3" shapeId="13313" r:id="rId4">
          <objectPr defaultSize="0" autoPict="0" r:id="rId5">
            <anchor moveWithCells="1" sizeWithCells="1">
              <from>
                <xdr:col>15</xdr:col>
                <xdr:colOff>228600</xdr:colOff>
                <xdr:row>1</xdr:row>
                <xdr:rowOff>228600</xdr:rowOff>
              </from>
              <to>
                <xdr:col>16</xdr:col>
                <xdr:colOff>942975</xdr:colOff>
                <xdr:row>2</xdr:row>
                <xdr:rowOff>257175</xdr:rowOff>
              </to>
            </anchor>
          </objectPr>
        </oleObject>
      </mc:Choice>
      <mc:Fallback>
        <oleObject progId="Equation.3" shapeId="13313" r:id="rId4"/>
      </mc:Fallback>
    </mc:AlternateContent>
  </oleObjec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J41"/>
  <sheetViews>
    <sheetView showGridLines="0" zoomScaleNormal="100" workbookViewId="0">
      <pane ySplit="3" topLeftCell="A4" activePane="bottomLeft" state="frozen"/>
      <selection pane="bottomLeft" activeCell="K8" sqref="K8"/>
    </sheetView>
  </sheetViews>
  <sheetFormatPr defaultColWidth="18.625" defaultRowHeight="12.75" customHeight="1"/>
  <cols>
    <col min="1" max="1" width="2.625" customWidth="1"/>
    <col min="2" max="2" width="4.625" style="19" customWidth="1"/>
    <col min="3" max="3" width="25.625" customWidth="1"/>
    <col min="4" max="10" width="12.625" customWidth="1"/>
  </cols>
  <sheetData>
    <row r="1" spans="2:10" ht="22.5" customHeight="1"/>
    <row r="2" spans="2:10" ht="19.5" customHeight="1" thickBot="1">
      <c r="J2" s="64" t="s">
        <v>103</v>
      </c>
    </row>
    <row r="3" spans="2:10" s="16" customFormat="1" ht="45" customHeight="1" thickBot="1">
      <c r="B3" s="52"/>
      <c r="C3" s="32"/>
      <c r="D3" s="57" t="s">
        <v>73</v>
      </c>
      <c r="E3" s="53" t="s">
        <v>52</v>
      </c>
      <c r="F3" s="53" t="s">
        <v>53</v>
      </c>
      <c r="G3" s="54" t="s">
        <v>68</v>
      </c>
      <c r="H3" s="55" t="s">
        <v>51</v>
      </c>
      <c r="I3" s="53" t="s">
        <v>54</v>
      </c>
      <c r="J3" s="56" t="s">
        <v>87</v>
      </c>
    </row>
    <row r="4" spans="2:10" ht="20.100000000000001" customHeight="1">
      <c r="B4" s="437" t="s">
        <v>0</v>
      </c>
      <c r="C4" s="503" t="s">
        <v>194</v>
      </c>
      <c r="D4" s="504">
        <f>入力シート!D6</f>
        <v>0</v>
      </c>
      <c r="E4" s="440">
        <v>0.23807402745164499</v>
      </c>
      <c r="F4" s="440">
        <v>5.1044566559345E-2</v>
      </c>
      <c r="G4" s="505">
        <f>D4*$E4</f>
        <v>0</v>
      </c>
      <c r="H4" s="311">
        <f>D4*$F4</f>
        <v>0</v>
      </c>
      <c r="I4" s="311">
        <f>SUM(G4:H4)</f>
        <v>0</v>
      </c>
      <c r="J4" s="312">
        <f>D4-I4</f>
        <v>0</v>
      </c>
    </row>
    <row r="5" spans="2:10" ht="20.100000000000001" customHeight="1">
      <c r="B5" s="444" t="s">
        <v>4</v>
      </c>
      <c r="C5" s="506" t="s">
        <v>1</v>
      </c>
      <c r="D5" s="507">
        <f>入力シート!D7</f>
        <v>0</v>
      </c>
      <c r="E5" s="447">
        <v>1.2770746140327E-2</v>
      </c>
      <c r="F5" s="447">
        <v>7.5258892106162004E-2</v>
      </c>
      <c r="G5" s="508">
        <f t="shared" ref="G5:G38" si="0">D5*$E5</f>
        <v>0</v>
      </c>
      <c r="H5" s="329">
        <f>D5*$F5</f>
        <v>0</v>
      </c>
      <c r="I5" s="329">
        <f>SUM(G5:H5)</f>
        <v>0</v>
      </c>
      <c r="J5" s="244">
        <f t="shared" ref="J5:J38" si="1">D5-I5</f>
        <v>0</v>
      </c>
    </row>
    <row r="6" spans="2:10" ht="20.100000000000001" customHeight="1">
      <c r="B6" s="444" t="s">
        <v>10</v>
      </c>
      <c r="C6" s="506" t="s">
        <v>83</v>
      </c>
      <c r="D6" s="507">
        <f>入力シート!D8</f>
        <v>0</v>
      </c>
      <c r="E6" s="447">
        <v>0.31897309753028802</v>
      </c>
      <c r="F6" s="447">
        <v>3.4974624312595001E-2</v>
      </c>
      <c r="G6" s="508">
        <f t="shared" si="0"/>
        <v>0</v>
      </c>
      <c r="H6" s="329">
        <f t="shared" ref="H6:H38" si="2">D6*$F6</f>
        <v>0</v>
      </c>
      <c r="I6" s="329">
        <f t="shared" ref="I6:I40" si="3">SUM(G6:H6)</f>
        <v>0</v>
      </c>
      <c r="J6" s="244">
        <f t="shared" si="1"/>
        <v>0</v>
      </c>
    </row>
    <row r="7" spans="2:10" ht="20.100000000000001" customHeight="1">
      <c r="B7" s="444" t="s">
        <v>14</v>
      </c>
      <c r="C7" s="506" t="s">
        <v>2</v>
      </c>
      <c r="D7" s="507">
        <f>入力シート!D9</f>
        <v>0</v>
      </c>
      <c r="E7" s="447">
        <v>0.43289059271188102</v>
      </c>
      <c r="F7" s="447">
        <v>3.1830295429605998E-2</v>
      </c>
      <c r="G7" s="508">
        <f t="shared" si="0"/>
        <v>0</v>
      </c>
      <c r="H7" s="329">
        <f t="shared" si="2"/>
        <v>0</v>
      </c>
      <c r="I7" s="329">
        <f t="shared" si="3"/>
        <v>0</v>
      </c>
      <c r="J7" s="244">
        <f t="shared" si="1"/>
        <v>0</v>
      </c>
    </row>
    <row r="8" spans="2:10" ht="20.100000000000001" customHeight="1">
      <c r="B8" s="451" t="s">
        <v>15</v>
      </c>
      <c r="C8" s="509" t="s">
        <v>3</v>
      </c>
      <c r="D8" s="510">
        <f>入力シート!D10</f>
        <v>0</v>
      </c>
      <c r="E8" s="454">
        <v>0.22777229487782299</v>
      </c>
      <c r="F8" s="454">
        <v>6.8733174530179006E-2</v>
      </c>
      <c r="G8" s="511">
        <f t="shared" si="0"/>
        <v>0</v>
      </c>
      <c r="H8" s="350">
        <f t="shared" si="2"/>
        <v>0</v>
      </c>
      <c r="I8" s="350">
        <f t="shared" si="3"/>
        <v>0</v>
      </c>
      <c r="J8" s="352">
        <f t="shared" si="1"/>
        <v>0</v>
      </c>
    </row>
    <row r="9" spans="2:10" ht="20.100000000000001" customHeight="1">
      <c r="B9" s="458" t="s">
        <v>19</v>
      </c>
      <c r="C9" s="512" t="s">
        <v>5</v>
      </c>
      <c r="D9" s="513">
        <f>入力シート!D11</f>
        <v>0</v>
      </c>
      <c r="E9" s="461">
        <v>0.209164918693277</v>
      </c>
      <c r="F9" s="461">
        <v>2.9710701750743002E-2</v>
      </c>
      <c r="G9" s="514">
        <f t="shared" si="0"/>
        <v>0</v>
      </c>
      <c r="H9" s="372">
        <f t="shared" si="2"/>
        <v>0</v>
      </c>
      <c r="I9" s="372">
        <f t="shared" si="3"/>
        <v>0</v>
      </c>
      <c r="J9" s="374">
        <f t="shared" si="1"/>
        <v>0</v>
      </c>
    </row>
    <row r="10" spans="2:10" ht="20.100000000000001" customHeight="1">
      <c r="B10" s="444" t="s">
        <v>21</v>
      </c>
      <c r="C10" s="506" t="s">
        <v>6</v>
      </c>
      <c r="D10" s="507">
        <f>入力シート!D12</f>
        <v>0</v>
      </c>
      <c r="E10" s="447">
        <v>0.18250225591508601</v>
      </c>
      <c r="F10" s="447">
        <v>2.3247396138689001E-2</v>
      </c>
      <c r="G10" s="508">
        <f t="shared" si="0"/>
        <v>0</v>
      </c>
      <c r="H10" s="329">
        <f t="shared" si="2"/>
        <v>0</v>
      </c>
      <c r="I10" s="329">
        <f t="shared" si="3"/>
        <v>0</v>
      </c>
      <c r="J10" s="244">
        <f t="shared" si="1"/>
        <v>0</v>
      </c>
    </row>
    <row r="11" spans="2:10" ht="20.100000000000001" customHeight="1">
      <c r="B11" s="444" t="s">
        <v>23</v>
      </c>
      <c r="C11" s="506" t="s">
        <v>195</v>
      </c>
      <c r="D11" s="507">
        <f>入力シート!D13</f>
        <v>0</v>
      </c>
      <c r="E11" s="447">
        <v>0.18507577961222499</v>
      </c>
      <c r="F11" s="447">
        <v>3.2262756151138001E-2</v>
      </c>
      <c r="G11" s="508">
        <f t="shared" si="0"/>
        <v>0</v>
      </c>
      <c r="H11" s="329">
        <f t="shared" si="2"/>
        <v>0</v>
      </c>
      <c r="I11" s="329">
        <f t="shared" si="3"/>
        <v>0</v>
      </c>
      <c r="J11" s="244">
        <f t="shared" si="1"/>
        <v>0</v>
      </c>
    </row>
    <row r="12" spans="2:10" ht="20.100000000000001" customHeight="1">
      <c r="B12" s="444" t="s">
        <v>25</v>
      </c>
      <c r="C12" s="506" t="s">
        <v>7</v>
      </c>
      <c r="D12" s="507">
        <f>入力シート!D14</f>
        <v>0</v>
      </c>
      <c r="E12" s="447">
        <v>0.17883092711958901</v>
      </c>
      <c r="F12" s="447">
        <v>6.6266390469080005E-2</v>
      </c>
      <c r="G12" s="508">
        <f t="shared" si="0"/>
        <v>0</v>
      </c>
      <c r="H12" s="329">
        <f t="shared" si="2"/>
        <v>0</v>
      </c>
      <c r="I12" s="329">
        <f t="shared" si="3"/>
        <v>0</v>
      </c>
      <c r="J12" s="244">
        <f t="shared" si="1"/>
        <v>0</v>
      </c>
    </row>
    <row r="13" spans="2:10" ht="20.100000000000001" customHeight="1">
      <c r="B13" s="451" t="s">
        <v>27</v>
      </c>
      <c r="C13" s="509" t="s">
        <v>8</v>
      </c>
      <c r="D13" s="510">
        <f>入力シート!D15</f>
        <v>0</v>
      </c>
      <c r="E13" s="454">
        <v>4.4136106688233999E-2</v>
      </c>
      <c r="F13" s="454">
        <v>3.2261733262566997E-2</v>
      </c>
      <c r="G13" s="511">
        <f t="shared" si="0"/>
        <v>0</v>
      </c>
      <c r="H13" s="350">
        <f t="shared" si="2"/>
        <v>0</v>
      </c>
      <c r="I13" s="350">
        <f t="shared" si="3"/>
        <v>0</v>
      </c>
      <c r="J13" s="352">
        <f t="shared" si="1"/>
        <v>0</v>
      </c>
    </row>
    <row r="14" spans="2:10" ht="20.100000000000001" customHeight="1">
      <c r="B14" s="458" t="s">
        <v>29</v>
      </c>
      <c r="C14" s="512" t="s">
        <v>9</v>
      </c>
      <c r="D14" s="513">
        <f>入力シート!D16</f>
        <v>0</v>
      </c>
      <c r="E14" s="461">
        <v>8.3708278944950004E-2</v>
      </c>
      <c r="F14" s="461">
        <v>3.2851798645091003E-2</v>
      </c>
      <c r="G14" s="514">
        <f t="shared" si="0"/>
        <v>0</v>
      </c>
      <c r="H14" s="372">
        <f t="shared" si="2"/>
        <v>0</v>
      </c>
      <c r="I14" s="372">
        <f t="shared" si="3"/>
        <v>0</v>
      </c>
      <c r="J14" s="374">
        <f t="shared" si="1"/>
        <v>0</v>
      </c>
    </row>
    <row r="15" spans="2:10" ht="20.100000000000001" customHeight="1">
      <c r="B15" s="444" t="s">
        <v>30</v>
      </c>
      <c r="C15" s="506" t="s">
        <v>11</v>
      </c>
      <c r="D15" s="507">
        <f>入力シート!D17</f>
        <v>0</v>
      </c>
      <c r="E15" s="447">
        <v>0.100455022751138</v>
      </c>
      <c r="F15" s="447">
        <v>4.5405048030179002E-2</v>
      </c>
      <c r="G15" s="508">
        <f t="shared" si="0"/>
        <v>0</v>
      </c>
      <c r="H15" s="329">
        <f t="shared" si="2"/>
        <v>0</v>
      </c>
      <c r="I15" s="329">
        <f t="shared" si="3"/>
        <v>0</v>
      </c>
      <c r="J15" s="244">
        <f t="shared" si="1"/>
        <v>0</v>
      </c>
    </row>
    <row r="16" spans="2:10" ht="20.100000000000001" customHeight="1">
      <c r="B16" s="444" t="s">
        <v>31</v>
      </c>
      <c r="C16" s="506" t="s">
        <v>196</v>
      </c>
      <c r="D16" s="507">
        <f>入力シート!D18</f>
        <v>0</v>
      </c>
      <c r="E16" s="447">
        <v>0.123619044857483</v>
      </c>
      <c r="F16" s="447">
        <v>1.523762577203E-2</v>
      </c>
      <c r="G16" s="508">
        <f t="shared" si="0"/>
        <v>0</v>
      </c>
      <c r="H16" s="329">
        <f t="shared" si="2"/>
        <v>0</v>
      </c>
      <c r="I16" s="329">
        <f t="shared" si="3"/>
        <v>0</v>
      </c>
      <c r="J16" s="244">
        <f t="shared" si="1"/>
        <v>0</v>
      </c>
    </row>
    <row r="17" spans="2:10" ht="20.100000000000001" customHeight="1">
      <c r="B17" s="444" t="s">
        <v>33</v>
      </c>
      <c r="C17" s="506" t="s">
        <v>197</v>
      </c>
      <c r="D17" s="507">
        <f>入力シート!D19</f>
        <v>0</v>
      </c>
      <c r="E17" s="447">
        <v>0.13307588939694801</v>
      </c>
      <c r="F17" s="447">
        <v>1.300214179902E-2</v>
      </c>
      <c r="G17" s="508">
        <f t="shared" si="0"/>
        <v>0</v>
      </c>
      <c r="H17" s="329">
        <f t="shared" si="2"/>
        <v>0</v>
      </c>
      <c r="I17" s="329">
        <f t="shared" si="3"/>
        <v>0</v>
      </c>
      <c r="J17" s="244">
        <f t="shared" si="1"/>
        <v>0</v>
      </c>
    </row>
    <row r="18" spans="2:10" ht="20.100000000000001" customHeight="1">
      <c r="B18" s="451" t="s">
        <v>35</v>
      </c>
      <c r="C18" s="509" t="s">
        <v>198</v>
      </c>
      <c r="D18" s="510">
        <f>入力シート!D20</f>
        <v>0</v>
      </c>
      <c r="E18" s="454">
        <v>0.20693643904416301</v>
      </c>
      <c r="F18" s="454">
        <v>1.5492303281363E-2</v>
      </c>
      <c r="G18" s="511">
        <f t="shared" si="0"/>
        <v>0</v>
      </c>
      <c r="H18" s="350">
        <f t="shared" si="2"/>
        <v>0</v>
      </c>
      <c r="I18" s="350">
        <f t="shared" si="3"/>
        <v>0</v>
      </c>
      <c r="J18" s="352">
        <f t="shared" si="1"/>
        <v>0</v>
      </c>
    </row>
    <row r="19" spans="2:10" ht="20.100000000000001" customHeight="1">
      <c r="B19" s="458" t="s">
        <v>37</v>
      </c>
      <c r="C19" s="512" t="s">
        <v>84</v>
      </c>
      <c r="D19" s="513">
        <f>入力シート!D21</f>
        <v>0</v>
      </c>
      <c r="E19" s="461">
        <v>6.7975530575738005E-2</v>
      </c>
      <c r="F19" s="461">
        <v>1.0992469247587001E-2</v>
      </c>
      <c r="G19" s="514">
        <f t="shared" si="0"/>
        <v>0</v>
      </c>
      <c r="H19" s="372">
        <f t="shared" si="2"/>
        <v>0</v>
      </c>
      <c r="I19" s="372">
        <f t="shared" si="3"/>
        <v>0</v>
      </c>
      <c r="J19" s="374">
        <f t="shared" si="1"/>
        <v>0</v>
      </c>
    </row>
    <row r="20" spans="2:10" ht="20.100000000000001" customHeight="1">
      <c r="B20" s="444" t="s">
        <v>74</v>
      </c>
      <c r="C20" s="506" t="s">
        <v>199</v>
      </c>
      <c r="D20" s="507">
        <f>入力シート!D22</f>
        <v>0</v>
      </c>
      <c r="E20" s="447">
        <v>0.18806433917009399</v>
      </c>
      <c r="F20" s="447">
        <v>1.1047533625105001E-2</v>
      </c>
      <c r="G20" s="508">
        <f t="shared" si="0"/>
        <v>0</v>
      </c>
      <c r="H20" s="329">
        <f t="shared" si="2"/>
        <v>0</v>
      </c>
      <c r="I20" s="329">
        <f t="shared" si="3"/>
        <v>0</v>
      </c>
      <c r="J20" s="244">
        <f t="shared" si="1"/>
        <v>0</v>
      </c>
    </row>
    <row r="21" spans="2:10" ht="20.100000000000001" customHeight="1">
      <c r="B21" s="444" t="s">
        <v>75</v>
      </c>
      <c r="C21" s="506" t="s">
        <v>200</v>
      </c>
      <c r="D21" s="507">
        <f>入力シート!D23</f>
        <v>0</v>
      </c>
      <c r="E21" s="447">
        <v>0.19345981196454701</v>
      </c>
      <c r="F21" s="447">
        <v>8.7422352933259999E-3</v>
      </c>
      <c r="G21" s="508">
        <f t="shared" si="0"/>
        <v>0</v>
      </c>
      <c r="H21" s="329">
        <f t="shared" si="2"/>
        <v>0</v>
      </c>
      <c r="I21" s="329">
        <f t="shared" si="3"/>
        <v>0</v>
      </c>
      <c r="J21" s="244">
        <f t="shared" si="1"/>
        <v>0</v>
      </c>
    </row>
    <row r="22" spans="2:10" ht="20.100000000000001" customHeight="1">
      <c r="B22" s="444" t="s">
        <v>82</v>
      </c>
      <c r="C22" s="506" t="s">
        <v>13</v>
      </c>
      <c r="D22" s="507">
        <f>入力シート!D24</f>
        <v>0</v>
      </c>
      <c r="E22" s="447">
        <v>9.5804938719457E-2</v>
      </c>
      <c r="F22" s="447">
        <v>1.8393663790496999E-2</v>
      </c>
      <c r="G22" s="508">
        <f t="shared" si="0"/>
        <v>0</v>
      </c>
      <c r="H22" s="329">
        <f t="shared" si="2"/>
        <v>0</v>
      </c>
      <c r="I22" s="329">
        <f t="shared" si="3"/>
        <v>0</v>
      </c>
      <c r="J22" s="244">
        <f t="shared" si="1"/>
        <v>0</v>
      </c>
    </row>
    <row r="23" spans="2:10" ht="20.100000000000001" customHeight="1">
      <c r="B23" s="451" t="s">
        <v>201</v>
      </c>
      <c r="C23" s="509" t="s">
        <v>16</v>
      </c>
      <c r="D23" s="510">
        <f>入力シート!D25</f>
        <v>0</v>
      </c>
      <c r="E23" s="454">
        <v>0.31022632680150303</v>
      </c>
      <c r="F23" s="454">
        <v>4.8668136516007002E-2</v>
      </c>
      <c r="G23" s="511">
        <f t="shared" si="0"/>
        <v>0</v>
      </c>
      <c r="H23" s="350">
        <f t="shared" si="2"/>
        <v>0</v>
      </c>
      <c r="I23" s="350">
        <f t="shared" si="3"/>
        <v>0</v>
      </c>
      <c r="J23" s="352">
        <f t="shared" si="1"/>
        <v>0</v>
      </c>
    </row>
    <row r="24" spans="2:10" ht="20.100000000000001" customHeight="1">
      <c r="B24" s="458" t="s">
        <v>202</v>
      </c>
      <c r="C24" s="512" t="s">
        <v>17</v>
      </c>
      <c r="D24" s="513">
        <f>入力シート!D26</f>
        <v>0</v>
      </c>
      <c r="E24" s="461">
        <v>0</v>
      </c>
      <c r="F24" s="461">
        <v>0</v>
      </c>
      <c r="G24" s="514">
        <f t="shared" si="0"/>
        <v>0</v>
      </c>
      <c r="H24" s="372">
        <f t="shared" si="2"/>
        <v>0</v>
      </c>
      <c r="I24" s="372">
        <f t="shared" si="3"/>
        <v>0</v>
      </c>
      <c r="J24" s="374">
        <f t="shared" si="1"/>
        <v>0</v>
      </c>
    </row>
    <row r="25" spans="2:10" ht="20.100000000000001" customHeight="1">
      <c r="B25" s="444" t="s">
        <v>203</v>
      </c>
      <c r="C25" s="506" t="s">
        <v>18</v>
      </c>
      <c r="D25" s="507">
        <f>入力シート!D27</f>
        <v>0</v>
      </c>
      <c r="E25" s="447">
        <v>0</v>
      </c>
      <c r="F25" s="447">
        <v>0</v>
      </c>
      <c r="G25" s="508">
        <f t="shared" si="0"/>
        <v>0</v>
      </c>
      <c r="H25" s="329">
        <f t="shared" si="2"/>
        <v>0</v>
      </c>
      <c r="I25" s="329">
        <f t="shared" si="3"/>
        <v>0</v>
      </c>
      <c r="J25" s="515">
        <f t="shared" si="1"/>
        <v>0</v>
      </c>
    </row>
    <row r="26" spans="2:10" ht="20.100000000000001" customHeight="1">
      <c r="B26" s="444" t="s">
        <v>204</v>
      </c>
      <c r="C26" s="506" t="s">
        <v>205</v>
      </c>
      <c r="D26" s="507">
        <f>入力シート!D28</f>
        <v>0</v>
      </c>
      <c r="E26" s="447">
        <v>0</v>
      </c>
      <c r="F26" s="447">
        <v>0</v>
      </c>
      <c r="G26" s="508">
        <f t="shared" si="0"/>
        <v>0</v>
      </c>
      <c r="H26" s="329">
        <f t="shared" si="2"/>
        <v>0</v>
      </c>
      <c r="I26" s="329">
        <f t="shared" si="3"/>
        <v>0</v>
      </c>
      <c r="J26" s="244">
        <f t="shared" si="1"/>
        <v>0</v>
      </c>
    </row>
    <row r="27" spans="2:10" ht="20.100000000000001" customHeight="1">
      <c r="B27" s="444" t="s">
        <v>206</v>
      </c>
      <c r="C27" s="506" t="s">
        <v>85</v>
      </c>
      <c r="D27" s="507">
        <f>入力シート!D29</f>
        <v>0</v>
      </c>
      <c r="E27" s="447">
        <v>0</v>
      </c>
      <c r="F27" s="447">
        <v>0</v>
      </c>
      <c r="G27" s="508">
        <f t="shared" si="0"/>
        <v>0</v>
      </c>
      <c r="H27" s="329">
        <f t="shared" si="2"/>
        <v>0</v>
      </c>
      <c r="I27" s="329">
        <f t="shared" si="3"/>
        <v>0</v>
      </c>
      <c r="J27" s="244">
        <f t="shared" si="1"/>
        <v>0</v>
      </c>
    </row>
    <row r="28" spans="2:10" ht="20.100000000000001" customHeight="1">
      <c r="B28" s="451" t="s">
        <v>207</v>
      </c>
      <c r="C28" s="509" t="s">
        <v>20</v>
      </c>
      <c r="D28" s="510">
        <f>入力シート!D30</f>
        <v>0</v>
      </c>
      <c r="E28" s="516"/>
      <c r="F28" s="454">
        <v>0</v>
      </c>
      <c r="G28" s="421">
        <f>-SUM(G4:G27,G29:G40)</f>
        <v>0</v>
      </c>
      <c r="H28" s="350">
        <f t="shared" si="2"/>
        <v>0</v>
      </c>
      <c r="I28" s="350">
        <f t="shared" si="3"/>
        <v>0</v>
      </c>
      <c r="J28" s="517">
        <f t="shared" si="1"/>
        <v>0</v>
      </c>
    </row>
    <row r="29" spans="2:10" ht="20.100000000000001" customHeight="1">
      <c r="B29" s="458" t="s">
        <v>208</v>
      </c>
      <c r="C29" s="512" t="s">
        <v>22</v>
      </c>
      <c r="D29" s="513">
        <f>入力シート!D31</f>
        <v>0</v>
      </c>
      <c r="E29" s="461">
        <v>0</v>
      </c>
      <c r="F29" s="461">
        <v>0</v>
      </c>
      <c r="G29" s="514">
        <f t="shared" si="0"/>
        <v>0</v>
      </c>
      <c r="H29" s="372">
        <f t="shared" si="2"/>
        <v>0</v>
      </c>
      <c r="I29" s="372">
        <f t="shared" si="3"/>
        <v>0</v>
      </c>
      <c r="J29" s="374">
        <f>D29-I29</f>
        <v>0</v>
      </c>
    </row>
    <row r="30" spans="2:10" ht="20.100000000000001" customHeight="1">
      <c r="B30" s="444" t="s">
        <v>209</v>
      </c>
      <c r="C30" s="506" t="s">
        <v>24</v>
      </c>
      <c r="D30" s="507">
        <f>入力シート!D32</f>
        <v>0</v>
      </c>
      <c r="E30" s="447">
        <v>0</v>
      </c>
      <c r="F30" s="447">
        <v>0</v>
      </c>
      <c r="G30" s="508">
        <f t="shared" si="0"/>
        <v>0</v>
      </c>
      <c r="H30" s="329">
        <f t="shared" si="2"/>
        <v>0</v>
      </c>
      <c r="I30" s="329">
        <f t="shared" si="3"/>
        <v>0</v>
      </c>
      <c r="J30" s="244">
        <f t="shared" si="1"/>
        <v>0</v>
      </c>
    </row>
    <row r="31" spans="2:10" ht="20.100000000000001" customHeight="1">
      <c r="B31" s="444" t="s">
        <v>210</v>
      </c>
      <c r="C31" s="506" t="s">
        <v>211</v>
      </c>
      <c r="D31" s="507">
        <f>入力シート!D33</f>
        <v>0</v>
      </c>
      <c r="E31" s="447">
        <v>0</v>
      </c>
      <c r="F31" s="518"/>
      <c r="G31" s="508">
        <f t="shared" si="0"/>
        <v>0</v>
      </c>
      <c r="H31" s="419">
        <f>-SUM(H4:H30,H32:H40)</f>
        <v>0</v>
      </c>
      <c r="I31" s="329">
        <f t="shared" si="3"/>
        <v>0</v>
      </c>
      <c r="J31" s="244">
        <f t="shared" si="1"/>
        <v>0</v>
      </c>
    </row>
    <row r="32" spans="2:10" ht="20.100000000000001" customHeight="1">
      <c r="B32" s="444" t="s">
        <v>212</v>
      </c>
      <c r="C32" s="506" t="s">
        <v>86</v>
      </c>
      <c r="D32" s="507">
        <f>入力シート!D34</f>
        <v>0</v>
      </c>
      <c r="E32" s="447">
        <v>3.4860428283664001E-2</v>
      </c>
      <c r="F32" s="447">
        <v>4.8157099782350004E-3</v>
      </c>
      <c r="G32" s="508">
        <f t="shared" si="0"/>
        <v>0</v>
      </c>
      <c r="H32" s="329">
        <f t="shared" si="2"/>
        <v>0</v>
      </c>
      <c r="I32" s="329">
        <f t="shared" si="3"/>
        <v>0</v>
      </c>
      <c r="J32" s="244">
        <f t="shared" si="1"/>
        <v>0</v>
      </c>
    </row>
    <row r="33" spans="2:10" ht="20.100000000000001" customHeight="1">
      <c r="B33" s="451" t="s">
        <v>213</v>
      </c>
      <c r="C33" s="509" t="s">
        <v>26</v>
      </c>
      <c r="D33" s="510">
        <f>入力シート!D35</f>
        <v>0</v>
      </c>
      <c r="E33" s="454">
        <v>0</v>
      </c>
      <c r="F33" s="454">
        <v>0</v>
      </c>
      <c r="G33" s="511">
        <f t="shared" si="0"/>
        <v>0</v>
      </c>
      <c r="H33" s="350">
        <f t="shared" si="2"/>
        <v>0</v>
      </c>
      <c r="I33" s="350">
        <f t="shared" si="3"/>
        <v>0</v>
      </c>
      <c r="J33" s="352">
        <f t="shared" si="1"/>
        <v>0</v>
      </c>
    </row>
    <row r="34" spans="2:10" ht="20.100000000000001" customHeight="1">
      <c r="B34" s="458" t="s">
        <v>214</v>
      </c>
      <c r="C34" s="512" t="s">
        <v>28</v>
      </c>
      <c r="D34" s="513">
        <f>入力シート!D36</f>
        <v>0</v>
      </c>
      <c r="E34" s="461">
        <v>0</v>
      </c>
      <c r="F34" s="461">
        <v>1.4608411105999999E-5</v>
      </c>
      <c r="G34" s="514">
        <f t="shared" si="0"/>
        <v>0</v>
      </c>
      <c r="H34" s="372">
        <f t="shared" si="2"/>
        <v>0</v>
      </c>
      <c r="I34" s="372">
        <f t="shared" si="3"/>
        <v>0</v>
      </c>
      <c r="J34" s="374">
        <f t="shared" si="1"/>
        <v>0</v>
      </c>
    </row>
    <row r="35" spans="2:10" ht="20.100000000000001" customHeight="1">
      <c r="B35" s="444" t="s">
        <v>215</v>
      </c>
      <c r="C35" s="506" t="s">
        <v>216</v>
      </c>
      <c r="D35" s="507">
        <f>入力シート!D37</f>
        <v>0</v>
      </c>
      <c r="E35" s="447">
        <v>0</v>
      </c>
      <c r="F35" s="447">
        <v>0</v>
      </c>
      <c r="G35" s="508">
        <f t="shared" ref="G35" si="4">D35*$E35</f>
        <v>0</v>
      </c>
      <c r="H35" s="329">
        <f t="shared" ref="H35" si="5">D35*$F35</f>
        <v>0</v>
      </c>
      <c r="I35" s="329">
        <f t="shared" ref="I35:I37" si="6">SUM(G35:H35)</f>
        <v>0</v>
      </c>
      <c r="J35" s="244">
        <f t="shared" ref="J35" si="7">D35-I35</f>
        <v>0</v>
      </c>
    </row>
    <row r="36" spans="2:10" ht="20.100000000000001" customHeight="1">
      <c r="B36" s="444" t="s">
        <v>217</v>
      </c>
      <c r="C36" s="506" t="s">
        <v>218</v>
      </c>
      <c r="D36" s="507">
        <f>入力シート!D38</f>
        <v>0</v>
      </c>
      <c r="E36" s="447">
        <v>0</v>
      </c>
      <c r="F36" s="447">
        <v>0</v>
      </c>
      <c r="G36" s="508">
        <f>D36*$E36</f>
        <v>0</v>
      </c>
      <c r="H36" s="329">
        <f>D36*$F36</f>
        <v>0</v>
      </c>
      <c r="I36" s="329">
        <f t="shared" si="6"/>
        <v>0</v>
      </c>
      <c r="J36" s="244">
        <f>D36-I36</f>
        <v>0</v>
      </c>
    </row>
    <row r="37" spans="2:10" ht="20.100000000000001" customHeight="1">
      <c r="B37" s="444" t="s">
        <v>219</v>
      </c>
      <c r="C37" s="506" t="s">
        <v>32</v>
      </c>
      <c r="D37" s="507">
        <f>入力シート!D39</f>
        <v>0</v>
      </c>
      <c r="E37" s="447">
        <v>0</v>
      </c>
      <c r="F37" s="447">
        <v>0</v>
      </c>
      <c r="G37" s="508">
        <f>D37*$E37</f>
        <v>0</v>
      </c>
      <c r="H37" s="329">
        <f>D37*$F37</f>
        <v>0</v>
      </c>
      <c r="I37" s="329">
        <f t="shared" si="6"/>
        <v>0</v>
      </c>
      <c r="J37" s="244">
        <f>D37-I37</f>
        <v>0</v>
      </c>
    </row>
    <row r="38" spans="2:10" ht="20.100000000000001" customHeight="1">
      <c r="B38" s="451" t="s">
        <v>220</v>
      </c>
      <c r="C38" s="509" t="s">
        <v>34</v>
      </c>
      <c r="D38" s="510">
        <f>入力シート!D40</f>
        <v>0</v>
      </c>
      <c r="E38" s="454">
        <v>2.4990378703999999E-5</v>
      </c>
      <c r="F38" s="454">
        <v>9.9961514819999992E-6</v>
      </c>
      <c r="G38" s="511">
        <f t="shared" si="0"/>
        <v>0</v>
      </c>
      <c r="H38" s="350">
        <f t="shared" si="2"/>
        <v>0</v>
      </c>
      <c r="I38" s="350">
        <f t="shared" si="3"/>
        <v>0</v>
      </c>
      <c r="J38" s="352">
        <f t="shared" si="1"/>
        <v>0</v>
      </c>
    </row>
    <row r="39" spans="2:10" ht="20.100000000000001" customHeight="1">
      <c r="B39" s="519" t="s">
        <v>221</v>
      </c>
      <c r="C39" s="520" t="s">
        <v>36</v>
      </c>
      <c r="D39" s="521">
        <f>入力シート!D41</f>
        <v>0</v>
      </c>
      <c r="E39" s="522">
        <v>0</v>
      </c>
      <c r="F39" s="522">
        <v>0</v>
      </c>
      <c r="G39" s="523">
        <f>D39*$E39</f>
        <v>0</v>
      </c>
      <c r="H39" s="524">
        <f>D39*$F39</f>
        <v>0</v>
      </c>
      <c r="I39" s="524">
        <f t="shared" si="3"/>
        <v>0</v>
      </c>
      <c r="J39" s="525">
        <f>D39-I39</f>
        <v>0</v>
      </c>
    </row>
    <row r="40" spans="2:10" ht="19.5" customHeight="1" thickBot="1">
      <c r="B40" s="526" t="s">
        <v>222</v>
      </c>
      <c r="C40" s="527" t="s">
        <v>38</v>
      </c>
      <c r="D40" s="528">
        <f>入力シート!D42</f>
        <v>0</v>
      </c>
      <c r="E40" s="529">
        <v>1.5758226488979E-2</v>
      </c>
      <c r="F40" s="529">
        <v>3.6042864060295998E-2</v>
      </c>
      <c r="G40" s="530">
        <f>D40*$E40</f>
        <v>0</v>
      </c>
      <c r="H40" s="531">
        <f>D40*$F40</f>
        <v>0</v>
      </c>
      <c r="I40" s="531">
        <f t="shared" si="3"/>
        <v>0</v>
      </c>
      <c r="J40" s="532">
        <f>D40-I40</f>
        <v>0</v>
      </c>
    </row>
    <row r="41" spans="2:10" ht="19.5" customHeight="1" thickBot="1">
      <c r="B41" s="49"/>
      <c r="C41" s="58" t="s">
        <v>45</v>
      </c>
      <c r="D41" s="46">
        <f>SUM(D4:D40)</f>
        <v>0</v>
      </c>
      <c r="E41" s="50"/>
      <c r="F41" s="51"/>
      <c r="G41" s="44">
        <f>SUM(G4:G40)</f>
        <v>0</v>
      </c>
      <c r="H41" s="44">
        <f t="shared" ref="H41:I41" si="8">SUM(H4:H40)</f>
        <v>0</v>
      </c>
      <c r="I41" s="44">
        <f t="shared" si="8"/>
        <v>0</v>
      </c>
      <c r="J41" s="45">
        <f>SUM(J4:J40)</f>
        <v>0</v>
      </c>
    </row>
  </sheetData>
  <phoneticPr fontId="3"/>
  <pageMargins left="0.23622047244094491" right="0.27559055118110237" top="0.98425196850393704" bottom="0.98425196850393704" header="0.51181102362204722" footer="0.51181102362204722"/>
  <pageSetup paperSize="9" scale="85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B4"/>
  <sheetViews>
    <sheetView showGridLines="0" workbookViewId="0">
      <selection activeCell="J26" sqref="J26"/>
    </sheetView>
  </sheetViews>
  <sheetFormatPr defaultRowHeight="13.5"/>
  <cols>
    <col min="1" max="1" width="3.25" customWidth="1"/>
  </cols>
  <sheetData>
    <row r="1" spans="2:2" ht="14.25">
      <c r="B1" s="211" t="s">
        <v>315</v>
      </c>
    </row>
    <row r="3" spans="2:2" ht="14.25">
      <c r="B3" s="211" t="s">
        <v>320</v>
      </c>
    </row>
    <row r="4" spans="2:2" ht="14.25">
      <c r="B4" s="211" t="s">
        <v>300</v>
      </c>
    </row>
  </sheetData>
  <phoneticPr fontId="3"/>
  <pageMargins left="0.7" right="0.7" top="0.75" bottom="0.75" header="0.3" footer="0.3"/>
  <pageSetup paperSize="9" scale="8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7</vt:i4>
      </vt:variant>
    </vt:vector>
  </HeadingPairs>
  <TitlesOfParts>
    <vt:vector size="17" baseType="lpstr">
      <vt:lpstr>説明シート</vt:lpstr>
      <vt:lpstr>入力シート</vt:lpstr>
      <vt:lpstr>出力シート</vt:lpstr>
      <vt:lpstr>フローチャート図</vt:lpstr>
      <vt:lpstr>計算シート </vt:lpstr>
      <vt:lpstr>税収計算シート</vt:lpstr>
      <vt:lpstr>関係係数シート</vt:lpstr>
      <vt:lpstr>マージンシート</vt:lpstr>
      <vt:lpstr>参考文献</vt:lpstr>
      <vt:lpstr>更新履歴</vt:lpstr>
      <vt:lpstr>フローチャート図!Print_Area</vt:lpstr>
      <vt:lpstr>マージンシート!Print_Area</vt:lpstr>
      <vt:lpstr>関係係数シート!Print_Area</vt:lpstr>
      <vt:lpstr>'計算シート '!Print_Area</vt:lpstr>
      <vt:lpstr>出力シート!Print_Area</vt:lpstr>
      <vt:lpstr>入力シート!Print_Area</vt:lpstr>
      <vt:lpstr>'計算シート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kumamoto</dc:creator>
  <cp:lastModifiedBy>0600107</cp:lastModifiedBy>
  <cp:lastPrinted>2021-01-25T00:26:23Z</cp:lastPrinted>
  <dcterms:created xsi:type="dcterms:W3CDTF">1997-01-08T22:48:59Z</dcterms:created>
  <dcterms:modified xsi:type="dcterms:W3CDTF">2026-01-28T01:12:54Z</dcterms:modified>
</cp:coreProperties>
</file>