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０２年(2020年)産業連関表作成関係\02令和2年版作業\05_公表（波及効果ツール更新）\02_起案\"/>
    </mc:Choice>
  </mc:AlternateContent>
  <xr:revisionPtr revIDLastSave="0" documentId="13_ncr:1_{C9447008-0055-413A-80DA-4825C98489DC}" xr6:coauthVersionLast="47" xr6:coauthVersionMax="47" xr10:uidLastSave="{00000000-0000-0000-0000-000000000000}"/>
  <bookViews>
    <workbookView xWindow="-120" yWindow="-120" windowWidth="29040" windowHeight="15720" tabRatio="855" xr2:uid="{00000000-000D-0000-FFFF-FFFF00000000}"/>
  </bookViews>
  <sheets>
    <sheet name="説明シート" sheetId="18" r:id="rId1"/>
    <sheet name="入力シート" sheetId="19" r:id="rId2"/>
    <sheet name="出力シート" sheetId="14" r:id="rId3"/>
    <sheet name="フローチャート図" sheetId="23" r:id="rId4"/>
    <sheet name="計算シート " sheetId="15" r:id="rId5"/>
    <sheet name="関係係数シート" sheetId="16" r:id="rId6"/>
    <sheet name="マージンシート" sheetId="17" r:id="rId7"/>
    <sheet name="部門分類対応表" sheetId="25" r:id="rId8"/>
    <sheet name="百貨店＋スーパー（全国）" sheetId="29" r:id="rId9"/>
    <sheet name="百貨店＋スーパー（熊本県）" sheetId="38" r:id="rId10"/>
    <sheet name="百貨店（全国）" sheetId="39" r:id="rId11"/>
    <sheet name="スーパー（全国）" sheetId="40" r:id="rId12"/>
    <sheet name="更新履歴" sheetId="24" r:id="rId13"/>
  </sheets>
  <externalReferences>
    <externalReference r:id="rId14"/>
  </externalReferences>
  <definedNames>
    <definedName name="_xlnm._FilterDatabase" localSheetId="11" hidden="1">'スーパー（全国）'!$M$2:$M$19</definedName>
    <definedName name="_xlnm._FilterDatabase" localSheetId="6" hidden="1">マージンシート!$B$3:$N$41</definedName>
    <definedName name="_xlnm._FilterDatabase" localSheetId="1" hidden="1">出力シート!#REF!</definedName>
    <definedName name="_xlnm._FilterDatabase" localSheetId="10" hidden="1">'百貨店（全国）'!$M$2:$M$19</definedName>
    <definedName name="_xlnm._FilterDatabase" localSheetId="9" hidden="1">'百貨店＋スーパー（熊本県）'!$M$2:$M$19</definedName>
    <definedName name="_xlnm._FilterDatabase" localSheetId="8" hidden="1">'百貨店＋スーパー（全国）'!$M$2:$M$19</definedName>
    <definedName name="_xlnm.Print_Area" localSheetId="3">フローチャート図!$A$1:$AH$69</definedName>
    <definedName name="_xlnm.Print_Area" localSheetId="6">マージンシート!$B$2:$J$41</definedName>
    <definedName name="_xlnm.Print_Area" localSheetId="5">関係係数シート!$B$2:$CO$40</definedName>
    <definedName name="_xlnm.Print_Area" localSheetId="4">'計算シート '!$B$3:$AF$47</definedName>
    <definedName name="_xlnm.Print_Area" localSheetId="2">出力シート!$B$1:$K$135</definedName>
    <definedName name="_xlnm.Print_Area" localSheetId="1">入力シート!$B$2:$J$54</definedName>
    <definedName name="_xlnm.Print_Titles" localSheetId="4">'計算シート '!$B:$C</definedName>
    <definedName name="移輸出" localSheetId="11">OFFSET(#REF!,0,0,[0]!部門数,2)</definedName>
    <definedName name="移輸出" localSheetId="10">OFFSET(#REF!,0,0,[0]!部門数,2)</definedName>
    <definedName name="移輸出" localSheetId="9">OFFSET(#REF!,0,0,[0]!部門数,2)</definedName>
    <definedName name="移輸出">OFFSET(#REF!,0,0,部門数,2)</definedName>
    <definedName name="移輸入率" localSheetId="11">OFFSET(#REF!,0,0,[0]!部門数,[0]!部門数)</definedName>
    <definedName name="移輸入率" localSheetId="10">OFFSET(#REF!,0,0,[0]!部門数,[0]!部門数)</definedName>
    <definedName name="移輸入率" localSheetId="9">OFFSET(#REF!,0,0,[0]!部門数,[0]!部門数)</definedName>
    <definedName name="移輸入率">OFFSET(#REF!,0,0,部門数,部門数)</definedName>
    <definedName name="逆行列係数">OFFSET('[1]逆行列係数表（解放型）'!$D$5,0,0,部門数,部門数)</definedName>
    <definedName name="最終需要" localSheetId="11">OFFSET(#REF!,0,0,[0]!部門数,7)</definedName>
    <definedName name="最終需要" localSheetId="10">OFFSET(#REF!,0,0,[0]!部門数,7)</definedName>
    <definedName name="最終需要" localSheetId="9">OFFSET(#REF!,0,0,[0]!部門数,7)</definedName>
    <definedName name="最終需要">OFFSET(#REF!,0,0,部門数,7)</definedName>
    <definedName name="自給率" localSheetId="11">OFFSET(#REF!,0,0,[0]!部門数,[0]!部門数)</definedName>
    <definedName name="自給率" localSheetId="10">OFFSET(#REF!,0,0,[0]!部門数,[0]!部門数)</definedName>
    <definedName name="自給率" localSheetId="9">OFFSET(#REF!,0,0,[0]!部門数,[0]!部門数)</definedName>
    <definedName name="自給率">OFFSET(#REF!,0,0,部門数,部門数)</definedName>
    <definedName name="生産誘発額" localSheetId="11">OFFSET(#REF!,0,0,[0]!部門数,9)</definedName>
    <definedName name="生産誘発額" localSheetId="10">OFFSET(#REF!,0,0,[0]!部門数,9)</definedName>
    <definedName name="生産誘発額" localSheetId="9">OFFSET(#REF!,0,0,[0]!部門数,9)</definedName>
    <definedName name="生産誘発額">OFFSET(#REF!,0,0,部門数,9)</definedName>
    <definedName name="生産誘発額_移輸出" localSheetId="11">OFFSET(#REF!,0,0,[0]!部門数,2)</definedName>
    <definedName name="生産誘発額_移輸出" localSheetId="10">OFFSET(#REF!,0,0,[0]!部門数,2)</definedName>
    <definedName name="生産誘発額_移輸出" localSheetId="9">OFFSET(#REF!,0,0,[0]!部門数,2)</definedName>
    <definedName name="生産誘発額_移輸出">OFFSET(#REF!,0,0,部門数,2)</definedName>
    <definedName name="粗付加価値率" localSheetId="11">OFFSET(#REF!,0,0,[0]!部門数,[0]!部門数)</definedName>
    <definedName name="粗付加価値率" localSheetId="10">OFFSET(#REF!,0,0,[0]!部門数,[0]!部門数)</definedName>
    <definedName name="粗付加価値率" localSheetId="9">OFFSET(#REF!,0,0,[0]!部門数,[0]!部門数)</definedName>
    <definedName name="粗付加価値率">OFFSET(#REF!,0,0,部門数,部門数)</definedName>
    <definedName name="単位行列">_xlfn.MUNIT(部門数)</definedName>
    <definedName name="投入係数">OFFSET([1]投入係数表!$D$5,0,0,部門数,部門数)</definedName>
    <definedName name="部門数">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8" l="1"/>
  <c r="J30" i="40" l="1"/>
  <c r="F30" i="40"/>
  <c r="I29" i="40"/>
  <c r="J29" i="40" s="1"/>
  <c r="F29" i="40"/>
  <c r="I28" i="40"/>
  <c r="J28" i="40" s="1"/>
  <c r="F28" i="40"/>
  <c r="I27" i="40"/>
  <c r="J27" i="40" s="1"/>
  <c r="F27" i="40"/>
  <c r="I26" i="40"/>
  <c r="J26" i="40" s="1"/>
  <c r="F26" i="40"/>
  <c r="I25" i="40"/>
  <c r="J25" i="40" s="1"/>
  <c r="F25" i="40"/>
  <c r="I24" i="40"/>
  <c r="J24" i="40" s="1"/>
  <c r="F24" i="40"/>
  <c r="I23" i="40"/>
  <c r="J23" i="40" s="1"/>
  <c r="F23" i="40"/>
  <c r="I22" i="40"/>
  <c r="J22" i="40" s="1"/>
  <c r="F22" i="40"/>
  <c r="I21" i="40"/>
  <c r="J21" i="40" s="1"/>
  <c r="F21" i="40"/>
  <c r="I20" i="40"/>
  <c r="J20" i="40" s="1"/>
  <c r="F20" i="40"/>
  <c r="L19" i="40"/>
  <c r="I19" i="40"/>
  <c r="J19" i="40" s="1"/>
  <c r="F19" i="40"/>
  <c r="L18" i="40"/>
  <c r="I18" i="40"/>
  <c r="J18" i="40" s="1"/>
  <c r="F18" i="40"/>
  <c r="L17" i="40"/>
  <c r="I17" i="40"/>
  <c r="J17" i="40" s="1"/>
  <c r="F17" i="40"/>
  <c r="L16" i="40"/>
  <c r="I16" i="40"/>
  <c r="J16" i="40" s="1"/>
  <c r="F16" i="40"/>
  <c r="L15" i="40"/>
  <c r="I15" i="40"/>
  <c r="J15" i="40" s="1"/>
  <c r="F15" i="40"/>
  <c r="L14" i="40"/>
  <c r="I14" i="40"/>
  <c r="J14" i="40" s="1"/>
  <c r="F14" i="40"/>
  <c r="L13" i="40"/>
  <c r="I13" i="40"/>
  <c r="J13" i="40" s="1"/>
  <c r="F13" i="40"/>
  <c r="L12" i="40"/>
  <c r="I12" i="40"/>
  <c r="J12" i="40" s="1"/>
  <c r="F12" i="40"/>
  <c r="L11" i="40"/>
  <c r="I11" i="40"/>
  <c r="J11" i="40" s="1"/>
  <c r="F11" i="40"/>
  <c r="L10" i="40"/>
  <c r="I10" i="40"/>
  <c r="J10" i="40" s="1"/>
  <c r="F10" i="40"/>
  <c r="L9" i="40"/>
  <c r="I9" i="40"/>
  <c r="J9" i="40" s="1"/>
  <c r="F9" i="40"/>
  <c r="L8" i="40"/>
  <c r="I8" i="40"/>
  <c r="J8" i="40" s="1"/>
  <c r="F8" i="40"/>
  <c r="L7" i="40"/>
  <c r="I7" i="40"/>
  <c r="J7" i="40" s="1"/>
  <c r="F7" i="40"/>
  <c r="L6" i="40"/>
  <c r="I6" i="40"/>
  <c r="J6" i="40" s="1"/>
  <c r="F6" i="40"/>
  <c r="L5" i="40"/>
  <c r="I5" i="40"/>
  <c r="J5" i="40" s="1"/>
  <c r="F5" i="40"/>
  <c r="L4" i="40"/>
  <c r="I4" i="40"/>
  <c r="J4" i="40" s="1"/>
  <c r="F4" i="40"/>
  <c r="L3" i="40"/>
  <c r="I3" i="40"/>
  <c r="J3" i="40" s="1"/>
  <c r="F3" i="40"/>
  <c r="J30" i="39"/>
  <c r="F30" i="39"/>
  <c r="I29" i="39"/>
  <c r="J29" i="39" s="1"/>
  <c r="F29" i="39"/>
  <c r="I28" i="39"/>
  <c r="J28" i="39" s="1"/>
  <c r="F28" i="39"/>
  <c r="I27" i="39"/>
  <c r="J27" i="39" s="1"/>
  <c r="F27" i="39"/>
  <c r="I26" i="39"/>
  <c r="J26" i="39" s="1"/>
  <c r="F26" i="39"/>
  <c r="I25" i="39"/>
  <c r="J25" i="39" s="1"/>
  <c r="F25" i="39"/>
  <c r="I24" i="39"/>
  <c r="J24" i="39" s="1"/>
  <c r="F24" i="39"/>
  <c r="I23" i="39"/>
  <c r="J23" i="39" s="1"/>
  <c r="F23" i="39"/>
  <c r="I22" i="39"/>
  <c r="J22" i="39" s="1"/>
  <c r="F22" i="39"/>
  <c r="I21" i="39"/>
  <c r="J21" i="39" s="1"/>
  <c r="F21" i="39"/>
  <c r="I20" i="39"/>
  <c r="J20" i="39" s="1"/>
  <c r="F20" i="39"/>
  <c r="L19" i="39"/>
  <c r="I19" i="39"/>
  <c r="J19" i="39" s="1"/>
  <c r="F19" i="39"/>
  <c r="L18" i="39"/>
  <c r="I18" i="39"/>
  <c r="J18" i="39" s="1"/>
  <c r="F18" i="39"/>
  <c r="L17" i="39"/>
  <c r="I17" i="39"/>
  <c r="J17" i="39" s="1"/>
  <c r="F17" i="39"/>
  <c r="L16" i="39"/>
  <c r="I16" i="39"/>
  <c r="J16" i="39" s="1"/>
  <c r="F16" i="39"/>
  <c r="L15" i="39"/>
  <c r="I15" i="39"/>
  <c r="J15" i="39" s="1"/>
  <c r="F15" i="39"/>
  <c r="L14" i="39"/>
  <c r="I14" i="39"/>
  <c r="J14" i="39" s="1"/>
  <c r="F14" i="39"/>
  <c r="L13" i="39"/>
  <c r="I13" i="39"/>
  <c r="J13" i="39" s="1"/>
  <c r="F13" i="39"/>
  <c r="L12" i="39"/>
  <c r="I12" i="39"/>
  <c r="J12" i="39" s="1"/>
  <c r="F12" i="39"/>
  <c r="L11" i="39"/>
  <c r="I11" i="39"/>
  <c r="J11" i="39" s="1"/>
  <c r="F11" i="39"/>
  <c r="L10" i="39"/>
  <c r="I10" i="39"/>
  <c r="J10" i="39" s="1"/>
  <c r="F10" i="39"/>
  <c r="L9" i="39"/>
  <c r="I9" i="39"/>
  <c r="J9" i="39" s="1"/>
  <c r="F9" i="39"/>
  <c r="L8" i="39"/>
  <c r="I8" i="39"/>
  <c r="J8" i="39" s="1"/>
  <c r="F8" i="39"/>
  <c r="L7" i="39"/>
  <c r="I7" i="39"/>
  <c r="J7" i="39" s="1"/>
  <c r="F7" i="39"/>
  <c r="L6" i="39"/>
  <c r="I6" i="39"/>
  <c r="J6" i="39" s="1"/>
  <c r="F6" i="39"/>
  <c r="L5" i="39"/>
  <c r="I5" i="39"/>
  <c r="J5" i="39" s="1"/>
  <c r="F5" i="39"/>
  <c r="L4" i="39"/>
  <c r="I4" i="39"/>
  <c r="J4" i="39" s="1"/>
  <c r="F4" i="39"/>
  <c r="L3" i="39"/>
  <c r="I3" i="39"/>
  <c r="J3" i="39" s="1"/>
  <c r="F3" i="39"/>
  <c r="J30" i="38"/>
  <c r="F30" i="38"/>
  <c r="I29" i="38"/>
  <c r="J29" i="38" s="1"/>
  <c r="F29" i="38"/>
  <c r="I28" i="38"/>
  <c r="J28" i="38" s="1"/>
  <c r="F28" i="38"/>
  <c r="I27" i="38"/>
  <c r="J27" i="38" s="1"/>
  <c r="F27" i="38"/>
  <c r="I26" i="38"/>
  <c r="J26" i="38" s="1"/>
  <c r="F26" i="38"/>
  <c r="I25" i="38"/>
  <c r="J25" i="38" s="1"/>
  <c r="F25" i="38"/>
  <c r="I24" i="38"/>
  <c r="J24" i="38" s="1"/>
  <c r="F24" i="38"/>
  <c r="I23" i="38"/>
  <c r="J23" i="38" s="1"/>
  <c r="F23" i="38"/>
  <c r="J22" i="38"/>
  <c r="I22" i="38"/>
  <c r="F22" i="38"/>
  <c r="I21" i="38"/>
  <c r="J21" i="38" s="1"/>
  <c r="F21" i="38"/>
  <c r="I20" i="38"/>
  <c r="J20" i="38" s="1"/>
  <c r="F20" i="38"/>
  <c r="L19" i="38"/>
  <c r="I19" i="38"/>
  <c r="J19" i="38" s="1"/>
  <c r="F19" i="38"/>
  <c r="L18" i="38"/>
  <c r="I18" i="38"/>
  <c r="J18" i="38" s="1"/>
  <c r="F18" i="38"/>
  <c r="L17" i="38"/>
  <c r="I17" i="38"/>
  <c r="J17" i="38" s="1"/>
  <c r="F17" i="38"/>
  <c r="L16" i="38"/>
  <c r="I16" i="38"/>
  <c r="J16" i="38" s="1"/>
  <c r="F16" i="38"/>
  <c r="L15" i="38"/>
  <c r="I15" i="38"/>
  <c r="J15" i="38" s="1"/>
  <c r="F15" i="38"/>
  <c r="L14" i="38"/>
  <c r="I14" i="38"/>
  <c r="J14" i="38" s="1"/>
  <c r="F14" i="38"/>
  <c r="L13" i="38"/>
  <c r="I13" i="38"/>
  <c r="J13" i="38" s="1"/>
  <c r="F13" i="38"/>
  <c r="L12" i="38"/>
  <c r="I12" i="38"/>
  <c r="J12" i="38" s="1"/>
  <c r="F12" i="38"/>
  <c r="L11" i="38"/>
  <c r="I11" i="38"/>
  <c r="J11" i="38" s="1"/>
  <c r="F11" i="38"/>
  <c r="L10" i="38"/>
  <c r="I10" i="38"/>
  <c r="J10" i="38" s="1"/>
  <c r="F10" i="38"/>
  <c r="L9" i="38"/>
  <c r="I9" i="38"/>
  <c r="J9" i="38" s="1"/>
  <c r="F9" i="38"/>
  <c r="L8" i="38"/>
  <c r="I8" i="38"/>
  <c r="J8" i="38" s="1"/>
  <c r="F8" i="38"/>
  <c r="L7" i="38"/>
  <c r="I7" i="38"/>
  <c r="J7" i="38" s="1"/>
  <c r="F7" i="38"/>
  <c r="L6" i="38"/>
  <c r="J6" i="38"/>
  <c r="F6" i="38"/>
  <c r="L5" i="38"/>
  <c r="I5" i="38"/>
  <c r="J5" i="38" s="1"/>
  <c r="F5" i="38"/>
  <c r="L4" i="38"/>
  <c r="I4" i="38"/>
  <c r="J4" i="38" s="1"/>
  <c r="F4" i="38"/>
  <c r="L3" i="38"/>
  <c r="I3" i="38"/>
  <c r="J3" i="38" s="1"/>
  <c r="F3" i="38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3" i="29"/>
  <c r="I22" i="29"/>
  <c r="J22" i="29" s="1"/>
  <c r="I11" i="29"/>
  <c r="J11" i="29" s="1"/>
  <c r="I10" i="29"/>
  <c r="J10" i="29" s="1"/>
  <c r="O3" i="40" l="1"/>
  <c r="O18" i="38"/>
  <c r="O11" i="38"/>
  <c r="O19" i="38"/>
  <c r="O4" i="39"/>
  <c r="O3" i="38"/>
  <c r="O11" i="40"/>
  <c r="O12" i="40"/>
  <c r="O17" i="39"/>
  <c r="O10" i="39"/>
  <c r="O4" i="38"/>
  <c r="O4" i="40"/>
  <c r="O10" i="40"/>
  <c r="O16" i="40"/>
  <c r="O18" i="40"/>
  <c r="O8" i="40"/>
  <c r="O14" i="40"/>
  <c r="O7" i="40"/>
  <c r="O9" i="40"/>
  <c r="O13" i="40"/>
  <c r="O15" i="40"/>
  <c r="O17" i="40"/>
  <c r="O19" i="40"/>
  <c r="O6" i="40"/>
  <c r="O5" i="40"/>
  <c r="O6" i="39"/>
  <c r="O12" i="39"/>
  <c r="O14" i="39"/>
  <c r="O16" i="39"/>
  <c r="O18" i="39"/>
  <c r="O8" i="39"/>
  <c r="O7" i="39"/>
  <c r="O9" i="39"/>
  <c r="O19" i="39"/>
  <c r="O3" i="39"/>
  <c r="O5" i="39"/>
  <c r="O11" i="39"/>
  <c r="O13" i="39"/>
  <c r="O15" i="39"/>
  <c r="O9" i="38"/>
  <c r="O17" i="38"/>
  <c r="O7" i="38"/>
  <c r="O15" i="38"/>
  <c r="O5" i="38"/>
  <c r="O13" i="38"/>
  <c r="O10" i="38"/>
  <c r="O14" i="38"/>
  <c r="O16" i="38"/>
  <c r="O6" i="38"/>
  <c r="O8" i="38"/>
  <c r="O12" i="38"/>
  <c r="L14" i="29"/>
  <c r="L19" i="29"/>
  <c r="L18" i="29"/>
  <c r="L17" i="29"/>
  <c r="L16" i="29"/>
  <c r="L15" i="29"/>
  <c r="L13" i="29"/>
  <c r="L12" i="29"/>
  <c r="L11" i="29"/>
  <c r="L10" i="29"/>
  <c r="L9" i="29"/>
  <c r="L8" i="29"/>
  <c r="L7" i="29"/>
  <c r="L6" i="29"/>
  <c r="L5" i="29"/>
  <c r="L4" i="29"/>
  <c r="L3" i="29"/>
  <c r="D38" i="19"/>
  <c r="D50" i="19"/>
  <c r="D15" i="19"/>
  <c r="D24" i="19"/>
  <c r="D35" i="19"/>
  <c r="D45" i="19"/>
  <c r="D41" i="19"/>
  <c r="D44" i="19"/>
  <c r="D49" i="19"/>
  <c r="D26" i="19"/>
  <c r="D29" i="19"/>
  <c r="D40" i="19"/>
  <c r="D43" i="19"/>
  <c r="D23" i="19"/>
  <c r="D34" i="19"/>
  <c r="D36" i="19"/>
  <c r="D37" i="19"/>
  <c r="D47" i="19"/>
  <c r="D46" i="19"/>
  <c r="D39" i="19"/>
  <c r="P3" i="40" l="1"/>
  <c r="P14" i="40"/>
  <c r="P6" i="40"/>
  <c r="P13" i="40"/>
  <c r="P8" i="40"/>
  <c r="P4" i="40"/>
  <c r="P10" i="40"/>
  <c r="P19" i="40"/>
  <c r="P9" i="40"/>
  <c r="P18" i="40"/>
  <c r="P12" i="40"/>
  <c r="P15" i="40"/>
  <c r="P5" i="40"/>
  <c r="P17" i="40"/>
  <c r="P7" i="40"/>
  <c r="P16" i="40"/>
  <c r="P11" i="40"/>
  <c r="P17" i="39"/>
  <c r="P13" i="39"/>
  <c r="P6" i="39"/>
  <c r="P11" i="39"/>
  <c r="P9" i="39"/>
  <c r="P16" i="39"/>
  <c r="P10" i="39"/>
  <c r="P18" i="39"/>
  <c r="P5" i="39"/>
  <c r="P7" i="39"/>
  <c r="P14" i="39"/>
  <c r="P19" i="39"/>
  <c r="P15" i="39"/>
  <c r="P3" i="39"/>
  <c r="P8" i="39"/>
  <c r="P12" i="39"/>
  <c r="P4" i="39"/>
  <c r="P10" i="38"/>
  <c r="P8" i="38"/>
  <c r="P13" i="38"/>
  <c r="P7" i="38"/>
  <c r="P15" i="38"/>
  <c r="P6" i="38"/>
  <c r="P19" i="38"/>
  <c r="P4" i="38"/>
  <c r="P16" i="38"/>
  <c r="P11" i="38"/>
  <c r="P5" i="38"/>
  <c r="P17" i="38"/>
  <c r="P12" i="38"/>
  <c r="P14" i="38"/>
  <c r="P3" i="38"/>
  <c r="P18" i="38"/>
  <c r="P9" i="38"/>
  <c r="J30" i="29" l="1"/>
  <c r="O19" i="29" s="1"/>
  <c r="I17" i="29"/>
  <c r="J17" i="29" s="1"/>
  <c r="O10" i="29" s="1"/>
  <c r="I5" i="29"/>
  <c r="J5" i="29" s="1"/>
  <c r="I4" i="29"/>
  <c r="J4" i="29" s="1"/>
  <c r="I3" i="29"/>
  <c r="J3" i="29" s="1"/>
  <c r="I16" i="29" l="1"/>
  <c r="J16" i="29" s="1"/>
  <c r="I13" i="29"/>
  <c r="J13" i="29" s="1"/>
  <c r="O6" i="29" s="1"/>
  <c r="I28" i="29"/>
  <c r="J28" i="29" s="1"/>
  <c r="I24" i="29"/>
  <c r="J24" i="29" s="1"/>
  <c r="O8" i="29" s="1"/>
  <c r="I23" i="29"/>
  <c r="J23" i="29" s="1"/>
  <c r="O7" i="29" s="1"/>
  <c r="I6" i="29"/>
  <c r="J6" i="29" s="1"/>
  <c r="I25" i="29"/>
  <c r="J25" i="29" s="1"/>
  <c r="O13" i="29" s="1"/>
  <c r="I7" i="29"/>
  <c r="J7" i="29" s="1"/>
  <c r="O9" i="29" s="1"/>
  <c r="I29" i="29"/>
  <c r="J29" i="29" s="1"/>
  <c r="O18" i="29" s="1"/>
  <c r="I27" i="29"/>
  <c r="J27" i="29" s="1"/>
  <c r="O16" i="29" s="1"/>
  <c r="I26" i="29"/>
  <c r="J26" i="29" s="1"/>
  <c r="I9" i="29"/>
  <c r="J9" i="29" s="1"/>
  <c r="O3" i="29" s="1"/>
  <c r="I12" i="29"/>
  <c r="J12" i="29" s="1"/>
  <c r="I14" i="29"/>
  <c r="J14" i="29" s="1"/>
  <c r="I20" i="29"/>
  <c r="J20" i="29" s="1"/>
  <c r="I8" i="29"/>
  <c r="J8" i="29" s="1"/>
  <c r="I18" i="29"/>
  <c r="J18" i="29" s="1"/>
  <c r="O11" i="29" s="1"/>
  <c r="I19" i="29"/>
  <c r="J19" i="29" s="1"/>
  <c r="O12" i="29" s="1"/>
  <c r="I15" i="29"/>
  <c r="J15" i="29" s="1"/>
  <c r="O14" i="29" s="1"/>
  <c r="I21" i="29"/>
  <c r="J21" i="29" s="1"/>
  <c r="O4" i="29" s="1"/>
  <c r="O5" i="29" l="1"/>
  <c r="O15" i="29"/>
  <c r="O17" i="29"/>
  <c r="M14" i="16"/>
  <c r="L14" i="16"/>
  <c r="M13" i="16"/>
  <c r="L13" i="16"/>
  <c r="M12" i="16"/>
  <c r="L12" i="16"/>
  <c r="M11" i="16"/>
  <c r="L11" i="16"/>
  <c r="M10" i="16"/>
  <c r="L10" i="16"/>
  <c r="M9" i="16"/>
  <c r="L9" i="16"/>
  <c r="M8" i="16"/>
  <c r="L8" i="16"/>
  <c r="M7" i="16"/>
  <c r="L7" i="16"/>
  <c r="M6" i="16"/>
  <c r="L6" i="16"/>
  <c r="P16" i="29" l="1"/>
  <c r="P14" i="29"/>
  <c r="P9" i="29"/>
  <c r="P3" i="29"/>
  <c r="P11" i="29"/>
  <c r="P6" i="29"/>
  <c r="P19" i="29"/>
  <c r="P15" i="29"/>
  <c r="P5" i="29"/>
  <c r="P13" i="29"/>
  <c r="P10" i="29"/>
  <c r="P7" i="29"/>
  <c r="P17" i="29"/>
  <c r="P12" i="29"/>
  <c r="P18" i="29"/>
  <c r="P8" i="29"/>
  <c r="P4" i="29"/>
  <c r="K14" i="16"/>
  <c r="G19" i="19" s="1"/>
  <c r="K13" i="16"/>
  <c r="G18" i="19" s="1"/>
  <c r="K12" i="16"/>
  <c r="G17" i="19" s="1"/>
  <c r="K11" i="16"/>
  <c r="G16" i="19" s="1"/>
  <c r="K10" i="16"/>
  <c r="G15" i="19" s="1"/>
  <c r="K9" i="16"/>
  <c r="G14" i="19" s="1"/>
  <c r="K8" i="16"/>
  <c r="G13" i="19" s="1"/>
  <c r="K7" i="16"/>
  <c r="G12" i="19" s="1"/>
  <c r="K6" i="16"/>
  <c r="G11" i="19" s="1"/>
  <c r="D25" i="19"/>
  <c r="D32" i="19"/>
  <c r="D17" i="19"/>
  <c r="D28" i="19"/>
  <c r="D31" i="19"/>
  <c r="D20" i="19"/>
  <c r="D16" i="19"/>
  <c r="D33" i="19"/>
  <c r="D42" i="19"/>
  <c r="D19" i="19"/>
  <c r="D18" i="19"/>
  <c r="D27" i="19"/>
  <c r="D14" i="19"/>
  <c r="D21" i="19"/>
  <c r="D48" i="19"/>
  <c r="D22" i="19"/>
  <c r="D30" i="19"/>
  <c r="H14" i="19" l="1"/>
  <c r="C106" i="14" l="1"/>
  <c r="I19" i="19" l="1"/>
  <c r="H19" i="19"/>
  <c r="D34" i="17" l="1"/>
  <c r="D35" i="17"/>
  <c r="D36" i="17"/>
  <c r="D37" i="17"/>
  <c r="D38" i="17"/>
  <c r="D39" i="17"/>
  <c r="D40" i="17"/>
  <c r="H37" i="17" l="1"/>
  <c r="G36" i="17"/>
  <c r="G35" i="17"/>
  <c r="H36" i="17" l="1"/>
  <c r="I36" i="17" s="1"/>
  <c r="J36" i="17" s="1"/>
  <c r="D40" i="15" s="1"/>
  <c r="E40" i="15" s="1"/>
  <c r="H35" i="17"/>
  <c r="I35" i="17" s="1"/>
  <c r="J35" i="17" s="1"/>
  <c r="D39" i="15" s="1"/>
  <c r="E39" i="15" s="1"/>
  <c r="G37" i="17"/>
  <c r="I37" i="17" s="1"/>
  <c r="J37" i="17" s="1"/>
  <c r="D41" i="15" s="1"/>
  <c r="E41" i="15" s="1"/>
  <c r="D51" i="19"/>
  <c r="Y41" i="15" l="1"/>
  <c r="AC41" i="15"/>
  <c r="AC39" i="15"/>
  <c r="Y39" i="15"/>
  <c r="AC40" i="15"/>
  <c r="Y40" i="15"/>
  <c r="F41" i="15"/>
  <c r="G41" i="15"/>
  <c r="G39" i="15"/>
  <c r="F39" i="15"/>
  <c r="G40" i="15"/>
  <c r="F40" i="15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G25" i="17" s="1"/>
  <c r="D26" i="17"/>
  <c r="D27" i="17"/>
  <c r="D28" i="17"/>
  <c r="H28" i="17" s="1"/>
  <c r="D29" i="17"/>
  <c r="D30" i="17"/>
  <c r="D31" i="17"/>
  <c r="D32" i="17"/>
  <c r="D33" i="17"/>
  <c r="D5" i="17"/>
  <c r="H5" i="17" s="1"/>
  <c r="D4" i="17"/>
  <c r="G4" i="17" s="1"/>
  <c r="D41" i="17" l="1"/>
  <c r="H13" i="19" l="1"/>
  <c r="I13" i="19"/>
  <c r="I14" i="19"/>
  <c r="H15" i="19"/>
  <c r="I15" i="19"/>
  <c r="H16" i="19"/>
  <c r="I16" i="19"/>
  <c r="H17" i="19"/>
  <c r="I17" i="19"/>
  <c r="H18" i="19"/>
  <c r="I18" i="19"/>
  <c r="I12" i="19"/>
  <c r="H12" i="19"/>
  <c r="I11" i="19"/>
  <c r="H11" i="19"/>
  <c r="L3" i="16"/>
  <c r="K3" i="16"/>
  <c r="M3" i="16" l="1"/>
  <c r="H20" i="19"/>
  <c r="I20" i="19"/>
  <c r="M15" i="16"/>
  <c r="L15" i="16"/>
  <c r="G40" i="17" l="1"/>
  <c r="G39" i="17"/>
  <c r="G12" i="17"/>
  <c r="G14" i="17"/>
  <c r="G26" i="17"/>
  <c r="G17" i="17"/>
  <c r="G16" i="17"/>
  <c r="G32" i="17"/>
  <c r="G6" i="17"/>
  <c r="G10" i="17"/>
  <c r="G15" i="17"/>
  <c r="G19" i="17"/>
  <c r="H20" i="17"/>
  <c r="G21" i="17"/>
  <c r="G24" i="17"/>
  <c r="H25" i="17"/>
  <c r="G27" i="17"/>
  <c r="H29" i="17"/>
  <c r="G29" i="17"/>
  <c r="H33" i="17"/>
  <c r="G34" i="17"/>
  <c r="G23" i="17"/>
  <c r="H14" i="17"/>
  <c r="H17" i="17"/>
  <c r="H32" i="17"/>
  <c r="H6" i="17"/>
  <c r="H10" i="17"/>
  <c r="H15" i="17"/>
  <c r="H21" i="17"/>
  <c r="H24" i="17"/>
  <c r="H34" i="17"/>
  <c r="H40" i="17"/>
  <c r="H39" i="17"/>
  <c r="H19" i="17"/>
  <c r="G18" i="17"/>
  <c r="H18" i="17"/>
  <c r="H38" i="17"/>
  <c r="G38" i="17"/>
  <c r="G13" i="17"/>
  <c r="H13" i="17"/>
  <c r="G7" i="17"/>
  <c r="G31" i="17"/>
  <c r="G9" i="17"/>
  <c r="H9" i="17"/>
  <c r="H8" i="17"/>
  <c r="H27" i="17"/>
  <c r="H7" i="17"/>
  <c r="H16" i="17"/>
  <c r="G11" i="17"/>
  <c r="H22" i="17"/>
  <c r="G5" i="17"/>
  <c r="I5" i="17" s="1"/>
  <c r="H23" i="17"/>
  <c r="G33" i="17"/>
  <c r="G30" i="17"/>
  <c r="G22" i="17"/>
  <c r="G20" i="17"/>
  <c r="G8" i="17"/>
  <c r="H11" i="17"/>
  <c r="H12" i="17"/>
  <c r="H30" i="17"/>
  <c r="H26" i="17"/>
  <c r="G28" i="17" l="1"/>
  <c r="G41" i="17" s="1"/>
  <c r="I6" i="17"/>
  <c r="J6" i="17" s="1"/>
  <c r="I22" i="17"/>
  <c r="J22" i="17" s="1"/>
  <c r="I12" i="17"/>
  <c r="J12" i="17" s="1"/>
  <c r="I18" i="17"/>
  <c r="J18" i="17" s="1"/>
  <c r="I17" i="17"/>
  <c r="J17" i="17" s="1"/>
  <c r="I33" i="17"/>
  <c r="J33" i="17" s="1"/>
  <c r="D37" i="15" s="1"/>
  <c r="E37" i="15" s="1"/>
  <c r="I38" i="17"/>
  <c r="J38" i="17" s="1"/>
  <c r="I7" i="17"/>
  <c r="J7" i="17" s="1"/>
  <c r="I16" i="17"/>
  <c r="J16" i="17" s="1"/>
  <c r="D20" i="15" s="1"/>
  <c r="I8" i="17"/>
  <c r="J8" i="17" s="1"/>
  <c r="I30" i="17"/>
  <c r="J30" i="17" s="1"/>
  <c r="D34" i="15" s="1"/>
  <c r="I11" i="17"/>
  <c r="J11" i="17" s="1"/>
  <c r="I9" i="17"/>
  <c r="J9" i="17" s="1"/>
  <c r="D13" i="15" s="1"/>
  <c r="I23" i="17"/>
  <c r="J23" i="17" s="1"/>
  <c r="I29" i="17"/>
  <c r="I19" i="17"/>
  <c r="J19" i="17" s="1"/>
  <c r="D23" i="15" s="1"/>
  <c r="J5" i="17"/>
  <c r="I34" i="17"/>
  <c r="J34" i="17" s="1"/>
  <c r="I24" i="17"/>
  <c r="J24" i="17" s="1"/>
  <c r="I15" i="17"/>
  <c r="J15" i="17" s="1"/>
  <c r="D19" i="15" s="1"/>
  <c r="I26" i="17"/>
  <c r="J26" i="17" s="1"/>
  <c r="D30" i="15" s="1"/>
  <c r="I39" i="17"/>
  <c r="J39" i="17" s="1"/>
  <c r="D43" i="15" s="1"/>
  <c r="E43" i="15" s="1"/>
  <c r="I20" i="17"/>
  <c r="J20" i="17" s="1"/>
  <c r="I13" i="17"/>
  <c r="J13" i="17" s="1"/>
  <c r="D17" i="15" s="1"/>
  <c r="I27" i="17"/>
  <c r="J27" i="17" s="1"/>
  <c r="D31" i="15" s="1"/>
  <c r="I21" i="17"/>
  <c r="J21" i="17" s="1"/>
  <c r="I10" i="17"/>
  <c r="J10" i="17" s="1"/>
  <c r="D14" i="15" s="1"/>
  <c r="I32" i="17"/>
  <c r="J32" i="17" s="1"/>
  <c r="D36" i="15" s="1"/>
  <c r="E36" i="15" s="1"/>
  <c r="I14" i="17"/>
  <c r="J14" i="17" s="1"/>
  <c r="D18" i="15" s="1"/>
  <c r="I40" i="17"/>
  <c r="J40" i="17" s="1"/>
  <c r="D44" i="15" s="1"/>
  <c r="E44" i="15" s="1"/>
  <c r="H4" i="17"/>
  <c r="H31" i="17" s="1"/>
  <c r="J29" i="17" l="1"/>
  <c r="D33" i="15" s="1"/>
  <c r="E33" i="15" s="1"/>
  <c r="AC36" i="15"/>
  <c r="Y36" i="15"/>
  <c r="AC43" i="15"/>
  <c r="Y43" i="15"/>
  <c r="AC44" i="15"/>
  <c r="Y44" i="15"/>
  <c r="Y37" i="15"/>
  <c r="AC37" i="15"/>
  <c r="G43" i="15"/>
  <c r="F43" i="15"/>
  <c r="G37" i="15"/>
  <c r="F37" i="15"/>
  <c r="G44" i="15"/>
  <c r="F44" i="15"/>
  <c r="G36" i="15"/>
  <c r="F36" i="15"/>
  <c r="D15" i="15"/>
  <c r="E15" i="15" s="1"/>
  <c r="D11" i="15"/>
  <c r="E11" i="15" s="1"/>
  <c r="D22" i="15"/>
  <c r="E22" i="15" s="1"/>
  <c r="D24" i="15"/>
  <c r="E24" i="15" s="1"/>
  <c r="D28" i="15"/>
  <c r="E28" i="15" s="1"/>
  <c r="D42" i="15"/>
  <c r="E42" i="15" s="1"/>
  <c r="D16" i="15"/>
  <c r="E16" i="15" s="1"/>
  <c r="D25" i="15"/>
  <c r="E25" i="15" s="1"/>
  <c r="D38" i="15"/>
  <c r="E38" i="15" s="1"/>
  <c r="D27" i="15"/>
  <c r="E27" i="15" s="1"/>
  <c r="D26" i="15"/>
  <c r="E26" i="15" s="1"/>
  <c r="D9" i="15"/>
  <c r="E9" i="15" s="1"/>
  <c r="D21" i="15"/>
  <c r="E21" i="15" s="1"/>
  <c r="D10" i="15"/>
  <c r="E10" i="15" s="1"/>
  <c r="D12" i="15"/>
  <c r="E12" i="15" s="1"/>
  <c r="E13" i="15"/>
  <c r="E34" i="15"/>
  <c r="E18" i="15"/>
  <c r="E31" i="15"/>
  <c r="E19" i="15"/>
  <c r="E23" i="15"/>
  <c r="E14" i="15"/>
  <c r="E17" i="15"/>
  <c r="E20" i="15"/>
  <c r="E30" i="15"/>
  <c r="I4" i="17"/>
  <c r="J4" i="17" s="1"/>
  <c r="D8" i="15" s="1"/>
  <c r="AC19" i="15" l="1"/>
  <c r="Y19" i="15"/>
  <c r="AC13" i="15"/>
  <c r="Y13" i="15"/>
  <c r="AC38" i="15"/>
  <c r="Y38" i="15"/>
  <c r="Y17" i="15"/>
  <c r="AC17" i="15"/>
  <c r="AC31" i="15"/>
  <c r="Y31" i="15"/>
  <c r="Y33" i="15"/>
  <c r="AC33" i="15"/>
  <c r="Y9" i="15"/>
  <c r="AC9" i="15"/>
  <c r="Y25" i="15"/>
  <c r="AC25" i="15"/>
  <c r="Y24" i="15"/>
  <c r="AC24" i="15"/>
  <c r="AC14" i="15"/>
  <c r="Y14" i="15"/>
  <c r="AC12" i="15"/>
  <c r="Y12" i="15"/>
  <c r="AC16" i="15"/>
  <c r="Y16" i="15"/>
  <c r="AC22" i="15"/>
  <c r="Y22" i="15"/>
  <c r="AC18" i="15"/>
  <c r="Y18" i="15"/>
  <c r="AC26" i="15"/>
  <c r="Y26" i="15"/>
  <c r="AC30" i="15"/>
  <c r="Y30" i="15"/>
  <c r="AC23" i="15"/>
  <c r="Y23" i="15"/>
  <c r="AC34" i="15"/>
  <c r="Y34" i="15"/>
  <c r="AC10" i="15"/>
  <c r="Y10" i="15"/>
  <c r="AC27" i="15"/>
  <c r="Y27" i="15"/>
  <c r="AC42" i="15"/>
  <c r="Y42" i="15"/>
  <c r="AC11" i="15"/>
  <c r="Y11" i="15"/>
  <c r="AC20" i="15"/>
  <c r="Y20" i="15"/>
  <c r="Y21" i="15"/>
  <c r="AC21" i="15"/>
  <c r="AC28" i="15"/>
  <c r="Y28" i="15"/>
  <c r="AC15" i="15"/>
  <c r="Y15" i="15"/>
  <c r="G31" i="15"/>
  <c r="F31" i="15"/>
  <c r="G33" i="15"/>
  <c r="F33" i="15"/>
  <c r="G9" i="15"/>
  <c r="F9" i="15"/>
  <c r="G25" i="15"/>
  <c r="F25" i="15"/>
  <c r="G24" i="15"/>
  <c r="F24" i="15"/>
  <c r="F14" i="15"/>
  <c r="G14" i="15"/>
  <c r="F18" i="15"/>
  <c r="G18" i="15"/>
  <c r="F26" i="15"/>
  <c r="G26" i="15"/>
  <c r="G16" i="15"/>
  <c r="F16" i="15"/>
  <c r="F22" i="15"/>
  <c r="G22" i="15"/>
  <c r="G17" i="15"/>
  <c r="F17" i="15"/>
  <c r="F30" i="15"/>
  <c r="G30" i="15"/>
  <c r="F10" i="15"/>
  <c r="G10" i="15"/>
  <c r="F42" i="15"/>
  <c r="G42" i="15"/>
  <c r="G11" i="15"/>
  <c r="F11" i="15"/>
  <c r="G12" i="15"/>
  <c r="F12" i="15"/>
  <c r="G23" i="15"/>
  <c r="F23" i="15"/>
  <c r="F34" i="15"/>
  <c r="G34" i="15"/>
  <c r="G27" i="15"/>
  <c r="F27" i="15"/>
  <c r="F20" i="15"/>
  <c r="G20" i="15"/>
  <c r="G19" i="15"/>
  <c r="F19" i="15"/>
  <c r="F13" i="15"/>
  <c r="G13" i="15"/>
  <c r="G21" i="15"/>
  <c r="F21" i="15"/>
  <c r="F38" i="15"/>
  <c r="G38" i="15"/>
  <c r="G28" i="15"/>
  <c r="F28" i="15"/>
  <c r="G15" i="15"/>
  <c r="F15" i="15"/>
  <c r="E8" i="15"/>
  <c r="G8" i="15" l="1"/>
  <c r="F8" i="15"/>
  <c r="Y8" i="15"/>
  <c r="AC8" i="15"/>
  <c r="Q45" i="15"/>
  <c r="I25" i="17" l="1"/>
  <c r="J25" i="17" s="1"/>
  <c r="D29" i="15" s="1"/>
  <c r="E29" i="15" l="1"/>
  <c r="I28" i="17"/>
  <c r="J28" i="17" l="1"/>
  <c r="D32" i="15" s="1"/>
  <c r="E32" i="15" s="1"/>
  <c r="AC29" i="15"/>
  <c r="Y29" i="15"/>
  <c r="G29" i="15"/>
  <c r="F29" i="15"/>
  <c r="H41" i="17"/>
  <c r="I31" i="17"/>
  <c r="J31" i="17" s="1"/>
  <c r="D35" i="15" s="1"/>
  <c r="D45" i="15" l="1"/>
  <c r="R10" i="23" s="1"/>
  <c r="AC32" i="15"/>
  <c r="Y32" i="15"/>
  <c r="G32" i="15"/>
  <c r="F32" i="15"/>
  <c r="I41" i="17"/>
  <c r="J41" i="17"/>
  <c r="E35" i="15"/>
  <c r="H8" i="15" l="1" a="1"/>
  <c r="H18" i="15" s="1"/>
  <c r="I18" i="15" s="1"/>
  <c r="AC35" i="15"/>
  <c r="Y35" i="15"/>
  <c r="E45" i="15"/>
  <c r="N18" i="23" s="1"/>
  <c r="G35" i="15"/>
  <c r="F35" i="15"/>
  <c r="G45" i="15" l="1"/>
  <c r="F45" i="15"/>
  <c r="H41" i="15"/>
  <c r="I41" i="15" s="1"/>
  <c r="H29" i="15"/>
  <c r="I29" i="15" s="1"/>
  <c r="H15" i="15"/>
  <c r="I15" i="15" s="1"/>
  <c r="H26" i="15"/>
  <c r="I26" i="15" s="1"/>
  <c r="H22" i="15"/>
  <c r="I22" i="15" s="1"/>
  <c r="H10" i="15"/>
  <c r="I10" i="15" s="1"/>
  <c r="H36" i="15"/>
  <c r="I36" i="15" s="1"/>
  <c r="H33" i="15"/>
  <c r="I33" i="15" s="1"/>
  <c r="H24" i="15"/>
  <c r="I24" i="15" s="1"/>
  <c r="H21" i="15"/>
  <c r="I21" i="15" s="1"/>
  <c r="H39" i="15"/>
  <c r="I39" i="15" s="1"/>
  <c r="H44" i="15"/>
  <c r="I44" i="15" s="1"/>
  <c r="H32" i="15"/>
  <c r="I32" i="15" s="1"/>
  <c r="H20" i="15"/>
  <c r="I20" i="15" s="1"/>
  <c r="H17" i="15"/>
  <c r="I17" i="15" s="1"/>
  <c r="H31" i="15"/>
  <c r="I31" i="15" s="1"/>
  <c r="H43" i="15"/>
  <c r="I43" i="15" s="1"/>
  <c r="H11" i="15"/>
  <c r="I11" i="15" s="1"/>
  <c r="H12" i="15"/>
  <c r="I12" i="15" s="1"/>
  <c r="H9" i="15"/>
  <c r="I9" i="15" s="1"/>
  <c r="H19" i="15"/>
  <c r="I19" i="15" s="1"/>
  <c r="H27" i="15"/>
  <c r="I27" i="15" s="1"/>
  <c r="H30" i="15"/>
  <c r="I30" i="15" s="1"/>
  <c r="H34" i="15"/>
  <c r="I34" i="15" s="1"/>
  <c r="H14" i="15"/>
  <c r="I14" i="15" s="1"/>
  <c r="H40" i="15"/>
  <c r="I40" i="15" s="1"/>
  <c r="H37" i="15"/>
  <c r="I37" i="15" s="1"/>
  <c r="H8" i="15"/>
  <c r="H28" i="15"/>
  <c r="I28" i="15" s="1"/>
  <c r="H25" i="15"/>
  <c r="I25" i="15" s="1"/>
  <c r="H16" i="15"/>
  <c r="I16" i="15" s="1"/>
  <c r="H13" i="15"/>
  <c r="I13" i="15" s="1"/>
  <c r="H23" i="15"/>
  <c r="I23" i="15" s="1"/>
  <c r="H35" i="15"/>
  <c r="I35" i="15" s="1"/>
  <c r="H38" i="15"/>
  <c r="I38" i="15" s="1"/>
  <c r="H42" i="15"/>
  <c r="I42" i="15" s="1"/>
  <c r="F26" i="14"/>
  <c r="G26" i="14" l="1"/>
  <c r="AA18" i="23"/>
  <c r="H26" i="14"/>
  <c r="AD18" i="23"/>
  <c r="I8" i="15"/>
  <c r="H45" i="15"/>
  <c r="R25" i="23" s="1"/>
  <c r="J8" i="15" l="1" a="1"/>
  <c r="I45" i="15"/>
  <c r="R30" i="23" s="1"/>
  <c r="AC45" i="15"/>
  <c r="Y45" i="15"/>
  <c r="J26" i="14" l="1"/>
  <c r="D18" i="23"/>
  <c r="I26" i="14"/>
  <c r="G18" i="23"/>
  <c r="J27" i="15"/>
  <c r="J33" i="15"/>
  <c r="J19" i="15"/>
  <c r="J31" i="15"/>
  <c r="J39" i="15"/>
  <c r="J10" i="15"/>
  <c r="J20" i="15"/>
  <c r="J16" i="15"/>
  <c r="J21" i="15"/>
  <c r="J11" i="15"/>
  <c r="J17" i="15"/>
  <c r="J22" i="15"/>
  <c r="J18" i="15"/>
  <c r="J23" i="15"/>
  <c r="J29" i="15"/>
  <c r="J38" i="15"/>
  <c r="J15" i="15"/>
  <c r="J28" i="15"/>
  <c r="J43" i="15"/>
  <c r="J24" i="15"/>
  <c r="J12" i="15"/>
  <c r="J26" i="15"/>
  <c r="J36" i="15"/>
  <c r="J9" i="15"/>
  <c r="J8" i="15"/>
  <c r="J30" i="15"/>
  <c r="J40" i="15"/>
  <c r="J25" i="15"/>
  <c r="J44" i="15"/>
  <c r="J42" i="15"/>
  <c r="J13" i="15"/>
  <c r="J41" i="15"/>
  <c r="J34" i="15"/>
  <c r="J35" i="15"/>
  <c r="J14" i="15"/>
  <c r="J32" i="15"/>
  <c r="J37" i="15"/>
  <c r="M25" i="15" l="1"/>
  <c r="Z25" i="15"/>
  <c r="AA25" i="15" s="1"/>
  <c r="L25" i="15"/>
  <c r="O25" i="15" s="1"/>
  <c r="AD25" i="15"/>
  <c r="AE25" i="15" s="1"/>
  <c r="K25" i="15"/>
  <c r="N25" i="15" s="1"/>
  <c r="M35" i="15"/>
  <c r="Z35" i="15"/>
  <c r="AA35" i="15" s="1"/>
  <c r="K35" i="15"/>
  <c r="N35" i="15" s="1"/>
  <c r="AD35" i="15"/>
  <c r="AE35" i="15" s="1"/>
  <c r="L35" i="15"/>
  <c r="O35" i="15" s="1"/>
  <c r="M42" i="15"/>
  <c r="AD42" i="15"/>
  <c r="AE42" i="15" s="1"/>
  <c r="L42" i="15"/>
  <c r="O42" i="15" s="1"/>
  <c r="Z42" i="15"/>
  <c r="AA42" i="15" s="1"/>
  <c r="K42" i="15"/>
  <c r="N42" i="15" s="1"/>
  <c r="M30" i="15"/>
  <c r="K30" i="15"/>
  <c r="N30" i="15" s="1"/>
  <c r="Z30" i="15"/>
  <c r="AA30" i="15" s="1"/>
  <c r="AD30" i="15"/>
  <c r="AE30" i="15" s="1"/>
  <c r="L30" i="15"/>
  <c r="O30" i="15" s="1"/>
  <c r="M26" i="15"/>
  <c r="AD26" i="15"/>
  <c r="AE26" i="15" s="1"/>
  <c r="L26" i="15"/>
  <c r="O26" i="15" s="1"/>
  <c r="K26" i="15"/>
  <c r="N26" i="15" s="1"/>
  <c r="Z26" i="15"/>
  <c r="AA26" i="15" s="1"/>
  <c r="M28" i="15"/>
  <c r="Z28" i="15"/>
  <c r="AA28" i="15" s="1"/>
  <c r="L28" i="15"/>
  <c r="O28" i="15" s="1"/>
  <c r="K28" i="15"/>
  <c r="N28" i="15" s="1"/>
  <c r="AD28" i="15"/>
  <c r="AE28" i="15" s="1"/>
  <c r="M23" i="15"/>
  <c r="Z23" i="15"/>
  <c r="AA23" i="15" s="1"/>
  <c r="L23" i="15"/>
  <c r="O23" i="15" s="1"/>
  <c r="AD23" i="15"/>
  <c r="AE23" i="15" s="1"/>
  <c r="K23" i="15"/>
  <c r="N23" i="15" s="1"/>
  <c r="M11" i="15"/>
  <c r="Z11" i="15"/>
  <c r="AA11" i="15" s="1"/>
  <c r="L11" i="15"/>
  <c r="O11" i="15" s="1"/>
  <c r="AD11" i="15"/>
  <c r="AE11" i="15" s="1"/>
  <c r="K11" i="15"/>
  <c r="N11" i="15" s="1"/>
  <c r="M10" i="15"/>
  <c r="K10" i="15"/>
  <c r="N10" i="15" s="1"/>
  <c r="L10" i="15"/>
  <c r="O10" i="15" s="1"/>
  <c r="Z10" i="15"/>
  <c r="AA10" i="15" s="1"/>
  <c r="AD10" i="15"/>
  <c r="AE10" i="15" s="1"/>
  <c r="M33" i="15"/>
  <c r="K33" i="15"/>
  <c r="N33" i="15" s="1"/>
  <c r="AD33" i="15"/>
  <c r="AE33" i="15" s="1"/>
  <c r="Z33" i="15"/>
  <c r="AA33" i="15" s="1"/>
  <c r="L33" i="15"/>
  <c r="O33" i="15" s="1"/>
  <c r="M32" i="15"/>
  <c r="Z32" i="15"/>
  <c r="AA32" i="15" s="1"/>
  <c r="L32" i="15"/>
  <c r="O32" i="15" s="1"/>
  <c r="K32" i="15"/>
  <c r="N32" i="15" s="1"/>
  <c r="AD32" i="15"/>
  <c r="AE32" i="15" s="1"/>
  <c r="M41" i="15"/>
  <c r="Z41" i="15"/>
  <c r="AA41" i="15" s="1"/>
  <c r="L41" i="15"/>
  <c r="O41" i="15" s="1"/>
  <c r="AD41" i="15"/>
  <c r="AE41" i="15" s="1"/>
  <c r="K41" i="15"/>
  <c r="N41" i="15" s="1"/>
  <c r="M9" i="15"/>
  <c r="L9" i="15"/>
  <c r="O9" i="15" s="1"/>
  <c r="AD9" i="15"/>
  <c r="AE9" i="15" s="1"/>
  <c r="Z9" i="15"/>
  <c r="AA9" i="15" s="1"/>
  <c r="K9" i="15"/>
  <c r="N9" i="15" s="1"/>
  <c r="M24" i="15"/>
  <c r="K24" i="15"/>
  <c r="N24" i="15" s="1"/>
  <c r="L24" i="15"/>
  <c r="O24" i="15" s="1"/>
  <c r="AD24" i="15"/>
  <c r="AE24" i="15" s="1"/>
  <c r="Z24" i="15"/>
  <c r="AA24" i="15" s="1"/>
  <c r="M38" i="15"/>
  <c r="K38" i="15"/>
  <c r="N38" i="15" s="1"/>
  <c r="Z38" i="15"/>
  <c r="AA38" i="15" s="1"/>
  <c r="AD38" i="15"/>
  <c r="AE38" i="15" s="1"/>
  <c r="L38" i="15"/>
  <c r="O38" i="15" s="1"/>
  <c r="M22" i="15"/>
  <c r="AD22" i="15"/>
  <c r="AE22" i="15" s="1"/>
  <c r="Z22" i="15"/>
  <c r="AA22" i="15" s="1"/>
  <c r="L22" i="15"/>
  <c r="O22" i="15" s="1"/>
  <c r="K22" i="15"/>
  <c r="N22" i="15" s="1"/>
  <c r="M16" i="15"/>
  <c r="K16" i="15"/>
  <c r="N16" i="15" s="1"/>
  <c r="AD16" i="15"/>
  <c r="AE16" i="15" s="1"/>
  <c r="Z16" i="15"/>
  <c r="AA16" i="15" s="1"/>
  <c r="L16" i="15"/>
  <c r="O16" i="15" s="1"/>
  <c r="M31" i="15"/>
  <c r="L31" i="15"/>
  <c r="O31" i="15" s="1"/>
  <c r="AD31" i="15"/>
  <c r="AE31" i="15" s="1"/>
  <c r="Z31" i="15"/>
  <c r="AA31" i="15" s="1"/>
  <c r="K31" i="15"/>
  <c r="N31" i="15" s="1"/>
  <c r="M14" i="15"/>
  <c r="AD14" i="15"/>
  <c r="AE14" i="15" s="1"/>
  <c r="L14" i="15"/>
  <c r="O14" i="15" s="1"/>
  <c r="K14" i="15"/>
  <c r="N14" i="15" s="1"/>
  <c r="Z14" i="15"/>
  <c r="AA14" i="15" s="1"/>
  <c r="M13" i="15"/>
  <c r="Z13" i="15"/>
  <c r="AA13" i="15" s="1"/>
  <c r="L13" i="15"/>
  <c r="O13" i="15" s="1"/>
  <c r="AD13" i="15"/>
  <c r="AE13" i="15" s="1"/>
  <c r="K13" i="15"/>
  <c r="N13" i="15" s="1"/>
  <c r="M40" i="15"/>
  <c r="Z40" i="15"/>
  <c r="AA40" i="15" s="1"/>
  <c r="L40" i="15"/>
  <c r="O40" i="15" s="1"/>
  <c r="AD40" i="15"/>
  <c r="AE40" i="15" s="1"/>
  <c r="K40" i="15"/>
  <c r="N40" i="15" s="1"/>
  <c r="M36" i="15"/>
  <c r="Z36" i="15"/>
  <c r="AA36" i="15" s="1"/>
  <c r="L36" i="15"/>
  <c r="O36" i="15" s="1"/>
  <c r="AD36" i="15"/>
  <c r="AE36" i="15" s="1"/>
  <c r="K36" i="15"/>
  <c r="N36" i="15" s="1"/>
  <c r="M43" i="15"/>
  <c r="Z43" i="15"/>
  <c r="AA43" i="15" s="1"/>
  <c r="K43" i="15"/>
  <c r="N43" i="15" s="1"/>
  <c r="AD43" i="15"/>
  <c r="AE43" i="15" s="1"/>
  <c r="L43" i="15"/>
  <c r="O43" i="15" s="1"/>
  <c r="M29" i="15"/>
  <c r="L29" i="15"/>
  <c r="O29" i="15" s="1"/>
  <c r="Z29" i="15"/>
  <c r="AA29" i="15" s="1"/>
  <c r="AD29" i="15"/>
  <c r="AE29" i="15" s="1"/>
  <c r="K29" i="15"/>
  <c r="N29" i="15" s="1"/>
  <c r="M17" i="15"/>
  <c r="Z17" i="15"/>
  <c r="AA17" i="15" s="1"/>
  <c r="L17" i="15"/>
  <c r="O17" i="15" s="1"/>
  <c r="AD17" i="15"/>
  <c r="AE17" i="15" s="1"/>
  <c r="K17" i="15"/>
  <c r="N17" i="15" s="1"/>
  <c r="M20" i="15"/>
  <c r="Z20" i="15"/>
  <c r="AA20" i="15" s="1"/>
  <c r="L20" i="15"/>
  <c r="O20" i="15" s="1"/>
  <c r="K20" i="15"/>
  <c r="N20" i="15" s="1"/>
  <c r="AD20" i="15"/>
  <c r="AE20" i="15" s="1"/>
  <c r="M19" i="15"/>
  <c r="K19" i="15"/>
  <c r="N19" i="15" s="1"/>
  <c r="AD19" i="15"/>
  <c r="AE19" i="15" s="1"/>
  <c r="Z19" i="15"/>
  <c r="AA19" i="15" s="1"/>
  <c r="L19" i="15"/>
  <c r="O19" i="15" s="1"/>
  <c r="M37" i="15"/>
  <c r="Z37" i="15"/>
  <c r="AA37" i="15" s="1"/>
  <c r="L37" i="15"/>
  <c r="O37" i="15" s="1"/>
  <c r="AD37" i="15"/>
  <c r="AE37" i="15" s="1"/>
  <c r="K37" i="15"/>
  <c r="N37" i="15" s="1"/>
  <c r="M34" i="15"/>
  <c r="Z34" i="15"/>
  <c r="AA34" i="15" s="1"/>
  <c r="L34" i="15"/>
  <c r="O34" i="15" s="1"/>
  <c r="AD34" i="15"/>
  <c r="AE34" i="15" s="1"/>
  <c r="K34" i="15"/>
  <c r="N34" i="15" s="1"/>
  <c r="M44" i="15"/>
  <c r="Z44" i="15"/>
  <c r="AA44" i="15" s="1"/>
  <c r="L44" i="15"/>
  <c r="O44" i="15" s="1"/>
  <c r="K44" i="15"/>
  <c r="N44" i="15" s="1"/>
  <c r="AD44" i="15"/>
  <c r="AE44" i="15" s="1"/>
  <c r="J45" i="15"/>
  <c r="M8" i="15"/>
  <c r="AD8" i="15"/>
  <c r="AE8" i="15" s="1"/>
  <c r="L8" i="15"/>
  <c r="O8" i="15" s="1"/>
  <c r="K8" i="15"/>
  <c r="N8" i="15" s="1"/>
  <c r="Z8" i="15"/>
  <c r="AA8" i="15" s="1"/>
  <c r="M12" i="15"/>
  <c r="Z12" i="15"/>
  <c r="AA12" i="15" s="1"/>
  <c r="L12" i="15"/>
  <c r="O12" i="15" s="1"/>
  <c r="K12" i="15"/>
  <c r="N12" i="15" s="1"/>
  <c r="AD12" i="15"/>
  <c r="AE12" i="15" s="1"/>
  <c r="M15" i="15"/>
  <c r="K15" i="15"/>
  <c r="N15" i="15" s="1"/>
  <c r="AD15" i="15"/>
  <c r="AE15" i="15" s="1"/>
  <c r="Z15" i="15"/>
  <c r="AA15" i="15" s="1"/>
  <c r="L15" i="15"/>
  <c r="O15" i="15" s="1"/>
  <c r="M18" i="15"/>
  <c r="Z18" i="15"/>
  <c r="AA18" i="15" s="1"/>
  <c r="K18" i="15"/>
  <c r="N18" i="15" s="1"/>
  <c r="L18" i="15"/>
  <c r="O18" i="15" s="1"/>
  <c r="AD18" i="15"/>
  <c r="AE18" i="15" s="1"/>
  <c r="M21" i="15"/>
  <c r="K21" i="15"/>
  <c r="N21" i="15" s="1"/>
  <c r="Z21" i="15"/>
  <c r="AA21" i="15" s="1"/>
  <c r="AD21" i="15"/>
  <c r="AE21" i="15" s="1"/>
  <c r="L21" i="15"/>
  <c r="O21" i="15" s="1"/>
  <c r="M39" i="15"/>
  <c r="Z39" i="15"/>
  <c r="AA39" i="15" s="1"/>
  <c r="K39" i="15"/>
  <c r="N39" i="15" s="1"/>
  <c r="AD39" i="15"/>
  <c r="AE39" i="15" s="1"/>
  <c r="L39" i="15"/>
  <c r="O39" i="15" s="1"/>
  <c r="M27" i="15"/>
  <c r="Z27" i="15"/>
  <c r="AA27" i="15" s="1"/>
  <c r="L27" i="15"/>
  <c r="O27" i="15" s="1"/>
  <c r="AD27" i="15"/>
  <c r="AE27" i="15" s="1"/>
  <c r="K27" i="15"/>
  <c r="N27" i="15" s="1"/>
  <c r="F27" i="14" l="1"/>
  <c r="N36" i="23"/>
  <c r="Z45" i="15"/>
  <c r="M45" i="15"/>
  <c r="K45" i="15"/>
  <c r="L45" i="15"/>
  <c r="AD45" i="15"/>
  <c r="H27" i="14" l="1"/>
  <c r="AD36" i="23"/>
  <c r="G27" i="14"/>
  <c r="AA36" i="23"/>
  <c r="J27" i="14"/>
  <c r="D36" i="23"/>
  <c r="I27" i="14"/>
  <c r="G36" i="23"/>
  <c r="N45" i="15"/>
  <c r="G25" i="14" s="1"/>
  <c r="AA45" i="15"/>
  <c r="I25" i="14" s="1"/>
  <c r="O45" i="15"/>
  <c r="R45" i="15" s="1"/>
  <c r="F25" i="14"/>
  <c r="AE45" i="15"/>
  <c r="J25" i="14" s="1"/>
  <c r="H25" i="14" l="1"/>
  <c r="R43" i="23"/>
  <c r="S42" i="15" l="1"/>
  <c r="T42" i="15" s="1"/>
  <c r="S24" i="15"/>
  <c r="T24" i="15" s="1"/>
  <c r="S38" i="15"/>
  <c r="T38" i="15" s="1"/>
  <c r="S14" i="15"/>
  <c r="T14" i="15" s="1"/>
  <c r="S29" i="15"/>
  <c r="T29" i="15" s="1"/>
  <c r="S25" i="15"/>
  <c r="T25" i="15" s="1"/>
  <c r="S10" i="15"/>
  <c r="T10" i="15" s="1"/>
  <c r="S20" i="15"/>
  <c r="T20" i="15" s="1"/>
  <c r="S32" i="15"/>
  <c r="T32" i="15" s="1"/>
  <c r="S43" i="15"/>
  <c r="T43" i="15" s="1"/>
  <c r="S40" i="15"/>
  <c r="T40" i="15" s="1"/>
  <c r="S21" i="15"/>
  <c r="T21" i="15" s="1"/>
  <c r="S35" i="15"/>
  <c r="T35" i="15" s="1"/>
  <c r="S17" i="15"/>
  <c r="T17" i="15" s="1"/>
  <c r="S18" i="15"/>
  <c r="T18" i="15" s="1"/>
  <c r="S22" i="15"/>
  <c r="T22" i="15" s="1"/>
  <c r="S9" i="15"/>
  <c r="T9" i="15" s="1"/>
  <c r="S16" i="15"/>
  <c r="T16" i="15" s="1"/>
  <c r="S8" i="15"/>
  <c r="S26" i="15"/>
  <c r="T26" i="15" s="1"/>
  <c r="S15" i="15"/>
  <c r="T15" i="15" s="1"/>
  <c r="S30" i="15"/>
  <c r="T30" i="15" s="1"/>
  <c r="S44" i="15"/>
  <c r="T44" i="15" s="1"/>
  <c r="S11" i="15"/>
  <c r="T11" i="15" s="1"/>
  <c r="S37" i="15"/>
  <c r="T37" i="15" s="1"/>
  <c r="S27" i="15"/>
  <c r="T27" i="15" s="1"/>
  <c r="S23" i="15"/>
  <c r="T23" i="15" s="1"/>
  <c r="S33" i="15"/>
  <c r="T33" i="15" s="1"/>
  <c r="S19" i="15"/>
  <c r="T19" i="15" s="1"/>
  <c r="S36" i="15"/>
  <c r="T36" i="15" s="1"/>
  <c r="S12" i="15"/>
  <c r="T12" i="15" s="1"/>
  <c r="S13" i="15"/>
  <c r="T13" i="15" s="1"/>
  <c r="S31" i="15"/>
  <c r="T31" i="15" s="1"/>
  <c r="S41" i="15"/>
  <c r="T41" i="15" s="1"/>
  <c r="S28" i="15"/>
  <c r="T28" i="15" s="1"/>
  <c r="S34" i="15"/>
  <c r="T34" i="15" s="1"/>
  <c r="S39" i="15"/>
  <c r="T39" i="15" s="1"/>
  <c r="T8" i="15" l="1"/>
  <c r="S45" i="15"/>
  <c r="U8" i="15" l="1" a="1"/>
  <c r="T45" i="15"/>
  <c r="R48" i="23" l="1"/>
  <c r="U19" i="15"/>
  <c r="U35" i="15"/>
  <c r="U12" i="15"/>
  <c r="U28" i="15"/>
  <c r="U44" i="15"/>
  <c r="U21" i="15"/>
  <c r="U37" i="15"/>
  <c r="U42" i="15"/>
  <c r="U34" i="15"/>
  <c r="U23" i="15"/>
  <c r="U39" i="15"/>
  <c r="U16" i="15"/>
  <c r="U32" i="15"/>
  <c r="U9" i="15"/>
  <c r="U25" i="15"/>
  <c r="U41" i="15"/>
  <c r="U14" i="15"/>
  <c r="U22" i="15"/>
  <c r="U11" i="15"/>
  <c r="U27" i="15"/>
  <c r="U43" i="15"/>
  <c r="U20" i="15"/>
  <c r="U36" i="15"/>
  <c r="U13" i="15"/>
  <c r="U29" i="15"/>
  <c r="U10" i="15"/>
  <c r="U30" i="15"/>
  <c r="U38" i="15"/>
  <c r="U15" i="15"/>
  <c r="U31" i="15"/>
  <c r="U8" i="15"/>
  <c r="U24" i="15"/>
  <c r="U40" i="15"/>
  <c r="U17" i="15"/>
  <c r="U33" i="15"/>
  <c r="U26" i="15"/>
  <c r="U18" i="15"/>
  <c r="AH8" i="15" l="1"/>
  <c r="W8" i="15"/>
  <c r="AB8" i="15"/>
  <c r="V8" i="15"/>
  <c r="U45" i="15"/>
  <c r="AF8" i="15"/>
  <c r="AH39" i="15"/>
  <c r="V39" i="15"/>
  <c r="AI39" i="15" s="1"/>
  <c r="AB39" i="15"/>
  <c r="AK39" i="15" s="1"/>
  <c r="AF39" i="15"/>
  <c r="AL39" i="15" s="1"/>
  <c r="W39" i="15"/>
  <c r="AJ39" i="15" s="1"/>
  <c r="AH12" i="15"/>
  <c r="AF12" i="15"/>
  <c r="AL12" i="15" s="1"/>
  <c r="V12" i="15"/>
  <c r="AI12" i="15" s="1"/>
  <c r="W12" i="15"/>
  <c r="AJ12" i="15" s="1"/>
  <c r="AB12" i="15"/>
  <c r="AK12" i="15" s="1"/>
  <c r="AH26" i="15"/>
  <c r="AB26" i="15"/>
  <c r="AK26" i="15" s="1"/>
  <c r="V26" i="15"/>
  <c r="AI26" i="15" s="1"/>
  <c r="W26" i="15"/>
  <c r="AJ26" i="15" s="1"/>
  <c r="AF26" i="15"/>
  <c r="AL26" i="15" s="1"/>
  <c r="AH38" i="15"/>
  <c r="AB38" i="15"/>
  <c r="AK38" i="15" s="1"/>
  <c r="V38" i="15"/>
  <c r="AI38" i="15" s="1"/>
  <c r="W38" i="15"/>
  <c r="AJ38" i="15" s="1"/>
  <c r="AF38" i="15"/>
  <c r="AL38" i="15" s="1"/>
  <c r="AH13" i="15"/>
  <c r="W13" i="15"/>
  <c r="AJ13" i="15" s="1"/>
  <c r="V13" i="15"/>
  <c r="AI13" i="15" s="1"/>
  <c r="AF13" i="15"/>
  <c r="AL13" i="15" s="1"/>
  <c r="AB13" i="15"/>
  <c r="AK13" i="15" s="1"/>
  <c r="AH41" i="15"/>
  <c r="AF41" i="15"/>
  <c r="AL41" i="15" s="1"/>
  <c r="W41" i="15"/>
  <c r="AJ41" i="15" s="1"/>
  <c r="AB41" i="15"/>
  <c r="AK41" i="15" s="1"/>
  <c r="V41" i="15"/>
  <c r="AI41" i="15" s="1"/>
  <c r="AH42" i="15"/>
  <c r="AB42" i="15"/>
  <c r="AK42" i="15" s="1"/>
  <c r="V42" i="15"/>
  <c r="AI42" i="15" s="1"/>
  <c r="AF42" i="15"/>
  <c r="AL42" i="15" s="1"/>
  <c r="W42" i="15"/>
  <c r="AJ42" i="15" s="1"/>
  <c r="AH36" i="15"/>
  <c r="W36" i="15"/>
  <c r="AJ36" i="15" s="1"/>
  <c r="AB36" i="15"/>
  <c r="AK36" i="15" s="1"/>
  <c r="V36" i="15"/>
  <c r="AI36" i="15" s="1"/>
  <c r="AF36" i="15"/>
  <c r="AL36" i="15" s="1"/>
  <c r="AH17" i="15"/>
  <c r="AF17" i="15"/>
  <c r="AL17" i="15" s="1"/>
  <c r="W17" i="15"/>
  <c r="AJ17" i="15" s="1"/>
  <c r="V17" i="15"/>
  <c r="AI17" i="15" s="1"/>
  <c r="AB17" i="15"/>
  <c r="AK17" i="15" s="1"/>
  <c r="AH24" i="15"/>
  <c r="AF24" i="15"/>
  <c r="AL24" i="15" s="1"/>
  <c r="W24" i="15"/>
  <c r="AJ24" i="15" s="1"/>
  <c r="AB24" i="15"/>
  <c r="AK24" i="15" s="1"/>
  <c r="V24" i="15"/>
  <c r="AI24" i="15" s="1"/>
  <c r="AH27" i="15"/>
  <c r="AB27" i="15"/>
  <c r="AK27" i="15" s="1"/>
  <c r="AF27" i="15"/>
  <c r="AL27" i="15" s="1"/>
  <c r="V27" i="15"/>
  <c r="AI27" i="15" s="1"/>
  <c r="W27" i="15"/>
  <c r="AJ27" i="15" s="1"/>
  <c r="AH16" i="15"/>
  <c r="AF16" i="15"/>
  <c r="AL16" i="15" s="1"/>
  <c r="AB16" i="15"/>
  <c r="AK16" i="15" s="1"/>
  <c r="W16" i="15"/>
  <c r="AJ16" i="15" s="1"/>
  <c r="V16" i="15"/>
  <c r="AI16" i="15" s="1"/>
  <c r="AH28" i="15"/>
  <c r="AF28" i="15"/>
  <c r="AL28" i="15" s="1"/>
  <c r="W28" i="15"/>
  <c r="AJ28" i="15" s="1"/>
  <c r="AB28" i="15"/>
  <c r="AK28" i="15" s="1"/>
  <c r="V28" i="15"/>
  <c r="AI28" i="15" s="1"/>
  <c r="AH33" i="15"/>
  <c r="AF33" i="15"/>
  <c r="AL33" i="15" s="1"/>
  <c r="W33" i="15"/>
  <c r="AJ33" i="15" s="1"/>
  <c r="AB33" i="15"/>
  <c r="AK33" i="15" s="1"/>
  <c r="V33" i="15"/>
  <c r="AI33" i="15" s="1"/>
  <c r="AH30" i="15"/>
  <c r="AB30" i="15"/>
  <c r="AK30" i="15" s="1"/>
  <c r="V30" i="15"/>
  <c r="AI30" i="15" s="1"/>
  <c r="AF30" i="15"/>
  <c r="AL30" i="15" s="1"/>
  <c r="W30" i="15"/>
  <c r="AJ30" i="15" s="1"/>
  <c r="AH11" i="15"/>
  <c r="AF11" i="15"/>
  <c r="AL11" i="15" s="1"/>
  <c r="W11" i="15"/>
  <c r="AJ11" i="15" s="1"/>
  <c r="AB11" i="15"/>
  <c r="AK11" i="15" s="1"/>
  <c r="V11" i="15"/>
  <c r="AI11" i="15" s="1"/>
  <c r="AH25" i="15"/>
  <c r="AF25" i="15"/>
  <c r="AL25" i="15" s="1"/>
  <c r="W25" i="15"/>
  <c r="AJ25" i="15" s="1"/>
  <c r="V25" i="15"/>
  <c r="AI25" i="15" s="1"/>
  <c r="AB25" i="15"/>
  <c r="AK25" i="15" s="1"/>
  <c r="AH37" i="15"/>
  <c r="AF37" i="15"/>
  <c r="AL37" i="15" s="1"/>
  <c r="W37" i="15"/>
  <c r="AJ37" i="15" s="1"/>
  <c r="AB37" i="15"/>
  <c r="AK37" i="15" s="1"/>
  <c r="V37" i="15"/>
  <c r="AI37" i="15" s="1"/>
  <c r="AH31" i="15"/>
  <c r="AB31" i="15"/>
  <c r="AK31" i="15" s="1"/>
  <c r="V31" i="15"/>
  <c r="AI31" i="15" s="1"/>
  <c r="W31" i="15"/>
  <c r="AJ31" i="15" s="1"/>
  <c r="AF31" i="15"/>
  <c r="AL31" i="15" s="1"/>
  <c r="AH10" i="15"/>
  <c r="AB10" i="15"/>
  <c r="AK10" i="15" s="1"/>
  <c r="V10" i="15"/>
  <c r="AI10" i="15" s="1"/>
  <c r="W10" i="15"/>
  <c r="AJ10" i="15" s="1"/>
  <c r="AF10" i="15"/>
  <c r="AL10" i="15" s="1"/>
  <c r="AH20" i="15"/>
  <c r="W20" i="15"/>
  <c r="AJ20" i="15" s="1"/>
  <c r="AB20" i="15"/>
  <c r="AK20" i="15" s="1"/>
  <c r="AF20" i="15"/>
  <c r="AL20" i="15" s="1"/>
  <c r="V20" i="15"/>
  <c r="AI20" i="15" s="1"/>
  <c r="AH22" i="15"/>
  <c r="AB22" i="15"/>
  <c r="AK22" i="15" s="1"/>
  <c r="W22" i="15"/>
  <c r="AJ22" i="15" s="1"/>
  <c r="V22" i="15"/>
  <c r="AI22" i="15" s="1"/>
  <c r="AF22" i="15"/>
  <c r="AL22" i="15" s="1"/>
  <c r="AH9" i="15"/>
  <c r="AB9" i="15"/>
  <c r="AK9" i="15" s="1"/>
  <c r="W9" i="15"/>
  <c r="AJ9" i="15" s="1"/>
  <c r="V9" i="15"/>
  <c r="AI9" i="15" s="1"/>
  <c r="AF9" i="15"/>
  <c r="AL9" i="15" s="1"/>
  <c r="AH23" i="15"/>
  <c r="AB23" i="15"/>
  <c r="AK23" i="15" s="1"/>
  <c r="V23" i="15"/>
  <c r="AI23" i="15" s="1"/>
  <c r="W23" i="15"/>
  <c r="AJ23" i="15" s="1"/>
  <c r="AF23" i="15"/>
  <c r="AL23" i="15" s="1"/>
  <c r="AH21" i="15"/>
  <c r="AF21" i="15"/>
  <c r="AL21" i="15" s="1"/>
  <c r="V21" i="15"/>
  <c r="AI21" i="15" s="1"/>
  <c r="W21" i="15"/>
  <c r="AJ21" i="15" s="1"/>
  <c r="AB21" i="15"/>
  <c r="AK21" i="15" s="1"/>
  <c r="AH35" i="15"/>
  <c r="V35" i="15"/>
  <c r="AI35" i="15" s="1"/>
  <c r="AB35" i="15"/>
  <c r="AK35" i="15" s="1"/>
  <c r="AF35" i="15"/>
  <c r="AL35" i="15" s="1"/>
  <c r="W35" i="15"/>
  <c r="AJ35" i="15" s="1"/>
  <c r="AH18" i="15"/>
  <c r="AB18" i="15"/>
  <c r="AK18" i="15" s="1"/>
  <c r="V18" i="15"/>
  <c r="AI18" i="15" s="1"/>
  <c r="W18" i="15"/>
  <c r="AJ18" i="15" s="1"/>
  <c r="AF18" i="15"/>
  <c r="AL18" i="15" s="1"/>
  <c r="AH40" i="15"/>
  <c r="AF40" i="15"/>
  <c r="AL40" i="15" s="1"/>
  <c r="W40" i="15"/>
  <c r="AJ40" i="15" s="1"/>
  <c r="V40" i="15"/>
  <c r="AI40" i="15" s="1"/>
  <c r="AB40" i="15"/>
  <c r="AK40" i="15" s="1"/>
  <c r="AH15" i="15"/>
  <c r="AB15" i="15"/>
  <c r="AK15" i="15" s="1"/>
  <c r="V15" i="15"/>
  <c r="AI15" i="15" s="1"/>
  <c r="AF15" i="15"/>
  <c r="AL15" i="15" s="1"/>
  <c r="W15" i="15"/>
  <c r="AJ15" i="15" s="1"/>
  <c r="AH29" i="15"/>
  <c r="W29" i="15"/>
  <c r="AJ29" i="15" s="1"/>
  <c r="V29" i="15"/>
  <c r="AI29" i="15" s="1"/>
  <c r="AF29" i="15"/>
  <c r="AL29" i="15" s="1"/>
  <c r="AB29" i="15"/>
  <c r="AK29" i="15" s="1"/>
  <c r="AH43" i="15"/>
  <c r="V43" i="15"/>
  <c r="AI43" i="15" s="1"/>
  <c r="AF43" i="15"/>
  <c r="AL43" i="15" s="1"/>
  <c r="W43" i="15"/>
  <c r="AJ43" i="15" s="1"/>
  <c r="AB43" i="15"/>
  <c r="AK43" i="15" s="1"/>
  <c r="AH14" i="15"/>
  <c r="AB14" i="15"/>
  <c r="AK14" i="15" s="1"/>
  <c r="V14" i="15"/>
  <c r="AI14" i="15" s="1"/>
  <c r="AF14" i="15"/>
  <c r="AL14" i="15" s="1"/>
  <c r="W14" i="15"/>
  <c r="AJ14" i="15" s="1"/>
  <c r="AH32" i="15"/>
  <c r="AF32" i="15"/>
  <c r="AL32" i="15" s="1"/>
  <c r="W32" i="15"/>
  <c r="AJ32" i="15" s="1"/>
  <c r="AB32" i="15"/>
  <c r="AK32" i="15" s="1"/>
  <c r="V32" i="15"/>
  <c r="AI32" i="15" s="1"/>
  <c r="AH34" i="15"/>
  <c r="AB34" i="15"/>
  <c r="AK34" i="15" s="1"/>
  <c r="V34" i="15"/>
  <c r="AI34" i="15" s="1"/>
  <c r="AF34" i="15"/>
  <c r="AL34" i="15" s="1"/>
  <c r="W34" i="15"/>
  <c r="AJ34" i="15" s="1"/>
  <c r="AH44" i="15"/>
  <c r="AF44" i="15"/>
  <c r="AL44" i="15" s="1"/>
  <c r="W44" i="15"/>
  <c r="AJ44" i="15" s="1"/>
  <c r="AB44" i="15"/>
  <c r="AK44" i="15" s="1"/>
  <c r="V44" i="15"/>
  <c r="AI44" i="15" s="1"/>
  <c r="AH19" i="15"/>
  <c r="V19" i="15"/>
  <c r="AI19" i="15" s="1"/>
  <c r="AB19" i="15"/>
  <c r="AK19" i="15" s="1"/>
  <c r="AF19" i="15"/>
  <c r="AL19" i="15" s="1"/>
  <c r="W19" i="15"/>
  <c r="AJ19" i="15" s="1"/>
  <c r="N54" i="23" l="1"/>
  <c r="U47" i="15"/>
  <c r="AM34" i="15"/>
  <c r="AM19" i="15"/>
  <c r="AM29" i="15"/>
  <c r="AM35" i="15"/>
  <c r="AM22" i="15"/>
  <c r="AM37" i="15"/>
  <c r="AM33" i="15"/>
  <c r="AM24" i="15"/>
  <c r="AM41" i="15"/>
  <c r="AM12" i="15"/>
  <c r="AI8" i="15"/>
  <c r="AI45" i="15" s="1"/>
  <c r="V45" i="15"/>
  <c r="AM32" i="15"/>
  <c r="AM15" i="15"/>
  <c r="AM21" i="15"/>
  <c r="AM20" i="15"/>
  <c r="AM25" i="15"/>
  <c r="AM28" i="15"/>
  <c r="AM17" i="15"/>
  <c r="AM13" i="15"/>
  <c r="AM39" i="15"/>
  <c r="AK8" i="15"/>
  <c r="AK45" i="15" s="1"/>
  <c r="AB45" i="15"/>
  <c r="AM14" i="15"/>
  <c r="AM40" i="15"/>
  <c r="AM23" i="15"/>
  <c r="AM10" i="15"/>
  <c r="AM11" i="15"/>
  <c r="AM16" i="15"/>
  <c r="AM36" i="15"/>
  <c r="AM38" i="15"/>
  <c r="AL8" i="15"/>
  <c r="AL45" i="15" s="1"/>
  <c r="AF45" i="15"/>
  <c r="AJ8" i="15"/>
  <c r="AJ45" i="15" s="1"/>
  <c r="AD65" i="23" s="1"/>
  <c r="W45" i="15"/>
  <c r="AM44" i="15"/>
  <c r="AM43" i="15"/>
  <c r="AM18" i="15"/>
  <c r="AM9" i="15"/>
  <c r="AM31" i="15"/>
  <c r="AM30" i="15"/>
  <c r="AM27" i="15"/>
  <c r="AM42" i="15"/>
  <c r="AM26" i="15"/>
  <c r="F28" i="14"/>
  <c r="F29" i="14" s="1"/>
  <c r="AH45" i="15"/>
  <c r="AM8" i="15"/>
  <c r="E32" i="14" l="1"/>
  <c r="H28" i="14"/>
  <c r="H29" i="14" s="1"/>
  <c r="AD54" i="23"/>
  <c r="N65" i="23"/>
  <c r="R65" i="23" s="1"/>
  <c r="D65" i="23"/>
  <c r="G28" i="14"/>
  <c r="G29" i="14" s="1"/>
  <c r="AA54" i="23"/>
  <c r="I28" i="14"/>
  <c r="I29" i="14" s="1"/>
  <c r="G54" i="23"/>
  <c r="AA65" i="23"/>
  <c r="G65" i="23"/>
  <c r="J28" i="14"/>
  <c r="J29" i="14" s="1"/>
  <c r="D54" i="23"/>
  <c r="AU44" i="15"/>
  <c r="I105" i="14" s="1"/>
  <c r="AU36" i="15"/>
  <c r="I97" i="14" s="1"/>
  <c r="AU28" i="15"/>
  <c r="I89" i="14" s="1"/>
  <c r="AU20" i="15"/>
  <c r="I81" i="14" s="1"/>
  <c r="AU12" i="15"/>
  <c r="I73" i="14" s="1"/>
  <c r="AR42" i="15"/>
  <c r="F103" i="14" s="1"/>
  <c r="AQ37" i="15"/>
  <c r="E98" i="14" s="1"/>
  <c r="AS31" i="15"/>
  <c r="G92" i="14" s="1"/>
  <c r="AR26" i="15"/>
  <c r="F87" i="14" s="1"/>
  <c r="AQ21" i="15"/>
  <c r="E82" i="14" s="1"/>
  <c r="AS15" i="15"/>
  <c r="G76" i="14" s="1"/>
  <c r="AR10" i="15"/>
  <c r="F71" i="14" s="1"/>
  <c r="AP37" i="15"/>
  <c r="C98" i="14" s="1"/>
  <c r="AP21" i="15"/>
  <c r="C82" i="14" s="1"/>
  <c r="AV43" i="15"/>
  <c r="J104" i="14" s="1"/>
  <c r="AV35" i="15"/>
  <c r="J96" i="14" s="1"/>
  <c r="AV27" i="15"/>
  <c r="J88" i="14" s="1"/>
  <c r="AV19" i="15"/>
  <c r="J80" i="14" s="1"/>
  <c r="AV11" i="15"/>
  <c r="J72" i="14" s="1"/>
  <c r="AQ42" i="15"/>
  <c r="E103" i="14" s="1"/>
  <c r="AS36" i="15"/>
  <c r="G97" i="14" s="1"/>
  <c r="AR31" i="15"/>
  <c r="F92" i="14" s="1"/>
  <c r="AQ26" i="15"/>
  <c r="E87" i="14" s="1"/>
  <c r="AS20" i="15"/>
  <c r="G81" i="14" s="1"/>
  <c r="AR15" i="15"/>
  <c r="F76" i="14" s="1"/>
  <c r="AQ10" i="15"/>
  <c r="E71" i="14" s="1"/>
  <c r="AP36" i="15"/>
  <c r="C97" i="14" s="1"/>
  <c r="AP20" i="15"/>
  <c r="C81" i="14" s="1"/>
  <c r="AU41" i="15"/>
  <c r="I102" i="14" s="1"/>
  <c r="AU33" i="15"/>
  <c r="I94" i="14" s="1"/>
  <c r="AU25" i="15"/>
  <c r="I86" i="14" s="1"/>
  <c r="AU17" i="15"/>
  <c r="I78" i="14" s="1"/>
  <c r="AU9" i="15"/>
  <c r="I70" i="14" s="1"/>
  <c r="AR40" i="15"/>
  <c r="F101" i="14" s="1"/>
  <c r="AQ35" i="15"/>
  <c r="E96" i="14" s="1"/>
  <c r="AS29" i="15"/>
  <c r="G90" i="14" s="1"/>
  <c r="AR24" i="15"/>
  <c r="F85" i="14" s="1"/>
  <c r="AQ19" i="15"/>
  <c r="E80" i="14" s="1"/>
  <c r="AS13" i="15"/>
  <c r="G74" i="14" s="1"/>
  <c r="AR8" i="15"/>
  <c r="AP31" i="15"/>
  <c r="C92" i="14" s="1"/>
  <c r="AP15" i="15"/>
  <c r="C76" i="14" s="1"/>
  <c r="AV28" i="15"/>
  <c r="J89" i="14" s="1"/>
  <c r="AS34" i="15"/>
  <c r="G95" i="14" s="1"/>
  <c r="AR13" i="15"/>
  <c r="F74" i="14" s="1"/>
  <c r="AP34" i="15"/>
  <c r="C95" i="14" s="1"/>
  <c r="AV18" i="15"/>
  <c r="J79" i="14" s="1"/>
  <c r="AR33" i="15"/>
  <c r="F94" i="14" s="1"/>
  <c r="AQ12" i="15"/>
  <c r="E73" i="14" s="1"/>
  <c r="AV14" i="15"/>
  <c r="J75" i="14" s="1"/>
  <c r="AV40" i="15"/>
  <c r="J101" i="14" s="1"/>
  <c r="AV8" i="15"/>
  <c r="AP38" i="15"/>
  <c r="C99" i="14" s="1"/>
  <c r="AR41" i="15"/>
  <c r="F102" i="14" s="1"/>
  <c r="AU42" i="15"/>
  <c r="I103" i="14" s="1"/>
  <c r="AU34" i="15"/>
  <c r="I95" i="14" s="1"/>
  <c r="AU26" i="15"/>
  <c r="I87" i="14" s="1"/>
  <c r="AU18" i="15"/>
  <c r="I79" i="14" s="1"/>
  <c r="AU10" i="15"/>
  <c r="I71" i="14" s="1"/>
  <c r="AQ41" i="15"/>
  <c r="E102" i="14" s="1"/>
  <c r="AS35" i="15"/>
  <c r="G96" i="14" s="1"/>
  <c r="AR30" i="15"/>
  <c r="F91" i="14" s="1"/>
  <c r="AQ25" i="15"/>
  <c r="E86" i="14" s="1"/>
  <c r="AS19" i="15"/>
  <c r="G80" i="14" s="1"/>
  <c r="AR14" i="15"/>
  <c r="F75" i="14" s="1"/>
  <c r="AQ9" i="15"/>
  <c r="E70" i="14" s="1"/>
  <c r="AP33" i="15"/>
  <c r="C94" i="14" s="1"/>
  <c r="AP17" i="15"/>
  <c r="C78" i="14" s="1"/>
  <c r="AV41" i="15"/>
  <c r="J102" i="14" s="1"/>
  <c r="AV33" i="15"/>
  <c r="J94" i="14" s="1"/>
  <c r="AV25" i="15"/>
  <c r="J86" i="14" s="1"/>
  <c r="AV17" i="15"/>
  <c r="J78" i="14" s="1"/>
  <c r="AV9" i="15"/>
  <c r="J70" i="14" s="1"/>
  <c r="AS40" i="15"/>
  <c r="G101" i="14" s="1"/>
  <c r="AR35" i="15"/>
  <c r="F96" i="14" s="1"/>
  <c r="AQ30" i="15"/>
  <c r="E91" i="14" s="1"/>
  <c r="AS24" i="15"/>
  <c r="G85" i="14" s="1"/>
  <c r="AR19" i="15"/>
  <c r="F80" i="14" s="1"/>
  <c r="AQ14" i="15"/>
  <c r="E75" i="14" s="1"/>
  <c r="AS8" i="15"/>
  <c r="AP32" i="15"/>
  <c r="C93" i="14" s="1"/>
  <c r="AP16" i="15"/>
  <c r="C77" i="14" s="1"/>
  <c r="AU39" i="15"/>
  <c r="I100" i="14" s="1"/>
  <c r="AU31" i="15"/>
  <c r="I92" i="14" s="1"/>
  <c r="AU23" i="15"/>
  <c r="I84" i="14" s="1"/>
  <c r="AU15" i="15"/>
  <c r="I76" i="14" s="1"/>
  <c r="AR44" i="15"/>
  <c r="F105" i="14" s="1"/>
  <c r="AQ39" i="15"/>
  <c r="E100" i="14" s="1"/>
  <c r="AS33" i="15"/>
  <c r="G94" i="14" s="1"/>
  <c r="AR28" i="15"/>
  <c r="F89" i="14" s="1"/>
  <c r="AQ23" i="15"/>
  <c r="E84" i="14" s="1"/>
  <c r="AS17" i="15"/>
  <c r="G78" i="14" s="1"/>
  <c r="AR12" i="15"/>
  <c r="F73" i="14" s="1"/>
  <c r="AP43" i="15"/>
  <c r="C104" i="14" s="1"/>
  <c r="AP27" i="15"/>
  <c r="C88" i="14" s="1"/>
  <c r="AP11" i="15"/>
  <c r="C72" i="14" s="1"/>
  <c r="AV20" i="15"/>
  <c r="J81" i="14" s="1"/>
  <c r="AR29" i="15"/>
  <c r="F90" i="14" s="1"/>
  <c r="AQ8" i="15"/>
  <c r="AV42" i="15"/>
  <c r="J103" i="14" s="1"/>
  <c r="AV10" i="15"/>
  <c r="J71" i="14" s="1"/>
  <c r="AQ28" i="15"/>
  <c r="E89" i="14" s="1"/>
  <c r="AP42" i="15"/>
  <c r="C103" i="14" s="1"/>
  <c r="AQ36" i="15"/>
  <c r="E97" i="14" s="1"/>
  <c r="AV32" i="15"/>
  <c r="J93" i="14" s="1"/>
  <c r="AS42" i="15"/>
  <c r="G103" i="14" s="1"/>
  <c r="AP18" i="15"/>
  <c r="C79" i="14" s="1"/>
  <c r="AU40" i="15"/>
  <c r="I101" i="14" s="1"/>
  <c r="AU32" i="15"/>
  <c r="I93" i="14" s="1"/>
  <c r="AU24" i="15"/>
  <c r="I85" i="14" s="1"/>
  <c r="AU16" i="15"/>
  <c r="I77" i="14" s="1"/>
  <c r="AU8" i="15"/>
  <c r="AS39" i="15"/>
  <c r="G100" i="14" s="1"/>
  <c r="AR34" i="15"/>
  <c r="F95" i="14" s="1"/>
  <c r="AQ29" i="15"/>
  <c r="E90" i="14" s="1"/>
  <c r="AS23" i="15"/>
  <c r="G84" i="14" s="1"/>
  <c r="AR18" i="15"/>
  <c r="F79" i="14" s="1"/>
  <c r="AQ13" i="15"/>
  <c r="E74" i="14" s="1"/>
  <c r="AP8" i="15"/>
  <c r="C69" i="14" s="1"/>
  <c r="AP29" i="15"/>
  <c r="C90" i="14" s="1"/>
  <c r="AP13" i="15"/>
  <c r="C74" i="14" s="1"/>
  <c r="AV39" i="15"/>
  <c r="J100" i="14" s="1"/>
  <c r="AV31" i="15"/>
  <c r="J92" i="14" s="1"/>
  <c r="AV23" i="15"/>
  <c r="J84" i="14" s="1"/>
  <c r="AV15" i="15"/>
  <c r="J76" i="14" s="1"/>
  <c r="AS44" i="15"/>
  <c r="G105" i="14" s="1"/>
  <c r="AR39" i="15"/>
  <c r="F100" i="14" s="1"/>
  <c r="AQ34" i="15"/>
  <c r="E95" i="14" s="1"/>
  <c r="AS28" i="15"/>
  <c r="G89" i="14" s="1"/>
  <c r="AR23" i="15"/>
  <c r="F84" i="14" s="1"/>
  <c r="AQ18" i="15"/>
  <c r="E79" i="14" s="1"/>
  <c r="AS12" i="15"/>
  <c r="G73" i="14" s="1"/>
  <c r="AP44" i="15"/>
  <c r="C105" i="14" s="1"/>
  <c r="AP28" i="15"/>
  <c r="C89" i="14" s="1"/>
  <c r="AP12" i="15"/>
  <c r="C73" i="14" s="1"/>
  <c r="AU37" i="15"/>
  <c r="I98" i="14" s="1"/>
  <c r="AU29" i="15"/>
  <c r="I90" i="14" s="1"/>
  <c r="AU21" i="15"/>
  <c r="I82" i="14" s="1"/>
  <c r="AU13" i="15"/>
  <c r="I74" i="14" s="1"/>
  <c r="AQ43" i="15"/>
  <c r="E104" i="14" s="1"/>
  <c r="AS37" i="15"/>
  <c r="G98" i="14" s="1"/>
  <c r="AR32" i="15"/>
  <c r="F93" i="14" s="1"/>
  <c r="AQ27" i="15"/>
  <c r="E88" i="14" s="1"/>
  <c r="AS21" i="15"/>
  <c r="G82" i="14" s="1"/>
  <c r="AR16" i="15"/>
  <c r="F77" i="14" s="1"/>
  <c r="AQ11" i="15"/>
  <c r="E72" i="14" s="1"/>
  <c r="AP39" i="15"/>
  <c r="C100" i="14" s="1"/>
  <c r="AP23" i="15"/>
  <c r="C84" i="14" s="1"/>
  <c r="AV44" i="15"/>
  <c r="J105" i="14" s="1"/>
  <c r="AV12" i="15"/>
  <c r="J73" i="14" s="1"/>
  <c r="AQ24" i="15"/>
  <c r="E85" i="14" s="1"/>
  <c r="AP30" i="15"/>
  <c r="C91" i="14" s="1"/>
  <c r="AV34" i="15"/>
  <c r="J95" i="14" s="1"/>
  <c r="AQ44" i="15"/>
  <c r="E105" i="14" s="1"/>
  <c r="AS22" i="15"/>
  <c r="G83" i="14" s="1"/>
  <c r="AP26" i="15"/>
  <c r="C87" i="14" s="1"/>
  <c r="AR25" i="15"/>
  <c r="F86" i="14" s="1"/>
  <c r="AV24" i="15"/>
  <c r="J85" i="14" s="1"/>
  <c r="AR37" i="15"/>
  <c r="F98" i="14" s="1"/>
  <c r="AQ16" i="15"/>
  <c r="E77" i="14" s="1"/>
  <c r="AV38" i="15"/>
  <c r="J99" i="14" s="1"/>
  <c r="AS30" i="15"/>
  <c r="G91" i="14" s="1"/>
  <c r="AR9" i="15"/>
  <c r="F70" i="14" s="1"/>
  <c r="AP22" i="15"/>
  <c r="C83" i="14" s="1"/>
  <c r="AU38" i="15"/>
  <c r="I99" i="14" s="1"/>
  <c r="AU30" i="15"/>
  <c r="I91" i="14" s="1"/>
  <c r="AU22" i="15"/>
  <c r="I83" i="14" s="1"/>
  <c r="AU14" i="15"/>
  <c r="I75" i="14" s="1"/>
  <c r="AS43" i="15"/>
  <c r="G104" i="14" s="1"/>
  <c r="AR38" i="15"/>
  <c r="F99" i="14" s="1"/>
  <c r="AQ33" i="15"/>
  <c r="E94" i="14" s="1"/>
  <c r="AS27" i="15"/>
  <c r="G88" i="14" s="1"/>
  <c r="AR22" i="15"/>
  <c r="F83" i="14" s="1"/>
  <c r="AQ17" i="15"/>
  <c r="E78" i="14" s="1"/>
  <c r="AS11" i="15"/>
  <c r="G72" i="14" s="1"/>
  <c r="AP41" i="15"/>
  <c r="C102" i="14" s="1"/>
  <c r="AP25" i="15"/>
  <c r="C86" i="14" s="1"/>
  <c r="AP9" i="15"/>
  <c r="C70" i="14" s="1"/>
  <c r="AV37" i="15"/>
  <c r="J98" i="14" s="1"/>
  <c r="AV29" i="15"/>
  <c r="J90" i="14" s="1"/>
  <c r="AV21" i="15"/>
  <c r="J82" i="14" s="1"/>
  <c r="AV13" i="15"/>
  <c r="J74" i="14" s="1"/>
  <c r="AR43" i="15"/>
  <c r="F104" i="14" s="1"/>
  <c r="AQ38" i="15"/>
  <c r="E99" i="14" s="1"/>
  <c r="AS32" i="15"/>
  <c r="G93" i="14" s="1"/>
  <c r="AR27" i="15"/>
  <c r="F88" i="14" s="1"/>
  <c r="AQ22" i="15"/>
  <c r="E83" i="14" s="1"/>
  <c r="AS16" i="15"/>
  <c r="G77" i="14" s="1"/>
  <c r="AR11" i="15"/>
  <c r="F72" i="14" s="1"/>
  <c r="AP40" i="15"/>
  <c r="C101" i="14" s="1"/>
  <c r="AP24" i="15"/>
  <c r="C85" i="14" s="1"/>
  <c r="AU43" i="15"/>
  <c r="I104" i="14" s="1"/>
  <c r="AU35" i="15"/>
  <c r="I96" i="14" s="1"/>
  <c r="AU27" i="15"/>
  <c r="I88" i="14" s="1"/>
  <c r="AU19" i="15"/>
  <c r="I80" i="14" s="1"/>
  <c r="AU11" i="15"/>
  <c r="I72" i="14" s="1"/>
  <c r="AS41" i="15"/>
  <c r="G102" i="14" s="1"/>
  <c r="AR36" i="15"/>
  <c r="F97" i="14" s="1"/>
  <c r="AQ31" i="15"/>
  <c r="E92" i="14" s="1"/>
  <c r="AS25" i="15"/>
  <c r="G86" i="14" s="1"/>
  <c r="AR20" i="15"/>
  <c r="F81" i="14" s="1"/>
  <c r="AQ15" i="15"/>
  <c r="E76" i="14" s="1"/>
  <c r="AS9" i="15"/>
  <c r="G70" i="14" s="1"/>
  <c r="AP35" i="15"/>
  <c r="C96" i="14" s="1"/>
  <c r="AP19" i="15"/>
  <c r="C80" i="14" s="1"/>
  <c r="AV36" i="15"/>
  <c r="J97" i="14" s="1"/>
  <c r="AQ40" i="15"/>
  <c r="E101" i="14" s="1"/>
  <c r="AS18" i="15"/>
  <c r="G79" i="14" s="1"/>
  <c r="AP14" i="15"/>
  <c r="C75" i="14" s="1"/>
  <c r="AV26" i="15"/>
  <c r="J87" i="14" s="1"/>
  <c r="AS38" i="15"/>
  <c r="G99" i="14" s="1"/>
  <c r="AR17" i="15"/>
  <c r="F78" i="14" s="1"/>
  <c r="AP10" i="15"/>
  <c r="C71" i="14" s="1"/>
  <c r="AS14" i="15"/>
  <c r="G75" i="14" s="1"/>
  <c r="AV16" i="15"/>
  <c r="J77" i="14" s="1"/>
  <c r="AQ32" i="15"/>
  <c r="E93" i="14" s="1"/>
  <c r="AS10" i="15"/>
  <c r="G71" i="14" s="1"/>
  <c r="AV30" i="15"/>
  <c r="J91" i="14" s="1"/>
  <c r="AQ20" i="15"/>
  <c r="E81" i="14" s="1"/>
  <c r="AS26" i="15"/>
  <c r="G87" i="14" s="1"/>
  <c r="AV22" i="15"/>
  <c r="J83" i="14" s="1"/>
  <c r="AR21" i="15"/>
  <c r="F82" i="14" s="1"/>
  <c r="I69" i="14" l="1"/>
  <c r="AU45" i="15"/>
  <c r="I106" i="14" s="1"/>
  <c r="G69" i="14"/>
  <c r="AS45" i="15"/>
  <c r="G106" i="14" s="1"/>
  <c r="J69" i="14"/>
  <c r="AV45" i="15"/>
  <c r="J106" i="14" s="1"/>
  <c r="F69" i="14"/>
  <c r="AR45" i="15"/>
  <c r="F106" i="14" s="1"/>
  <c r="AT30" i="15"/>
  <c r="H91" i="14" s="1"/>
  <c r="AT13" i="15"/>
  <c r="H74" i="14" s="1"/>
  <c r="AT37" i="15"/>
  <c r="H98" i="14" s="1"/>
  <c r="AT20" i="15"/>
  <c r="H81" i="14" s="1"/>
  <c r="AT43" i="15"/>
  <c r="H104" i="14" s="1"/>
  <c r="AT10" i="15"/>
  <c r="H71" i="14" s="1"/>
  <c r="AT15" i="15"/>
  <c r="H76" i="14" s="1"/>
  <c r="AT14" i="15"/>
  <c r="H75" i="14" s="1"/>
  <c r="AT28" i="15"/>
  <c r="H89" i="14" s="1"/>
  <c r="AT42" i="15"/>
  <c r="H103" i="14" s="1"/>
  <c r="AT26" i="15"/>
  <c r="H87" i="14" s="1"/>
  <c r="AT9" i="15"/>
  <c r="H70" i="14" s="1"/>
  <c r="AT33" i="15"/>
  <c r="H94" i="14" s="1"/>
  <c r="AT16" i="15"/>
  <c r="H77" i="14" s="1"/>
  <c r="AT35" i="15"/>
  <c r="H96" i="14" s="1"/>
  <c r="AT40" i="15"/>
  <c r="H101" i="14" s="1"/>
  <c r="AT39" i="15"/>
  <c r="H100" i="14" s="1"/>
  <c r="E69" i="14"/>
  <c r="AT19" i="15"/>
  <c r="H80" i="14" s="1"/>
  <c r="AT34" i="15"/>
  <c r="H95" i="14" s="1"/>
  <c r="AT41" i="15"/>
  <c r="H102" i="14" s="1"/>
  <c r="AT8" i="15"/>
  <c r="H69" i="14" s="1"/>
  <c r="AT22" i="15"/>
  <c r="H83" i="14" s="1"/>
  <c r="AQ45" i="15"/>
  <c r="E106" i="14" s="1"/>
  <c r="AT38" i="15"/>
  <c r="H99" i="14" s="1"/>
  <c r="AT21" i="15"/>
  <c r="H82" i="14" s="1"/>
  <c r="AT23" i="15"/>
  <c r="H84" i="14" s="1"/>
  <c r="AT29" i="15"/>
  <c r="H90" i="14" s="1"/>
  <c r="AT12" i="15"/>
  <c r="H73" i="14" s="1"/>
  <c r="AT27" i="15"/>
  <c r="H88" i="14" s="1"/>
  <c r="AT32" i="15"/>
  <c r="H93" i="14" s="1"/>
  <c r="AT31" i="15"/>
  <c r="H92" i="14" s="1"/>
  <c r="AT44" i="15"/>
  <c r="H105" i="14" s="1"/>
  <c r="AT11" i="15"/>
  <c r="H72" i="14" s="1"/>
  <c r="AT17" i="15"/>
  <c r="H78" i="14" s="1"/>
  <c r="AT25" i="15"/>
  <c r="H86" i="14" s="1"/>
  <c r="AT18" i="15"/>
  <c r="H79" i="14" s="1"/>
  <c r="AT24" i="15"/>
  <c r="H85" i="14" s="1"/>
  <c r="AT36" i="15"/>
  <c r="H97" i="14" s="1"/>
</calcChain>
</file>

<file path=xl/sharedStrings.xml><?xml version="1.0" encoding="utf-8"?>
<sst xmlns="http://schemas.openxmlformats.org/spreadsheetml/2006/main" count="1256" uniqueCount="342">
  <si>
    <t>01</t>
  </si>
  <si>
    <t>鉱業</t>
  </si>
  <si>
    <t>繊維製品</t>
  </si>
  <si>
    <t>パルプ・紙・木製品</t>
  </si>
  <si>
    <t>06</t>
  </si>
  <si>
    <t>化学製品</t>
  </si>
  <si>
    <t>石油・石炭製品</t>
  </si>
  <si>
    <t>窯業・土石製品</t>
  </si>
  <si>
    <t>鉄鋼</t>
  </si>
  <si>
    <t>非鉄金属</t>
  </si>
  <si>
    <t>11</t>
  </si>
  <si>
    <t>金属製品</t>
  </si>
  <si>
    <t>電気機械</t>
  </si>
  <si>
    <t>輸送機械</t>
  </si>
  <si>
    <t>15</t>
  </si>
  <si>
    <t>16</t>
  </si>
  <si>
    <t>その他の製造工業製品</t>
  </si>
  <si>
    <t>建設</t>
  </si>
  <si>
    <t>電力・ガス・熱供給</t>
  </si>
  <si>
    <t>20</t>
  </si>
  <si>
    <t>商業</t>
  </si>
  <si>
    <t>21</t>
  </si>
  <si>
    <t>金融・保険</t>
  </si>
  <si>
    <t>22</t>
  </si>
  <si>
    <t>不動産</t>
  </si>
  <si>
    <t>25</t>
  </si>
  <si>
    <t>公務</t>
  </si>
  <si>
    <t>26</t>
  </si>
  <si>
    <t>教育・研究</t>
  </si>
  <si>
    <t>27</t>
  </si>
  <si>
    <t>28</t>
  </si>
  <si>
    <t>29</t>
  </si>
  <si>
    <t>対事業所サービス</t>
  </si>
  <si>
    <t>30</t>
  </si>
  <si>
    <t>対個人サービス</t>
  </si>
  <si>
    <t>31</t>
  </si>
  <si>
    <t>事務用品</t>
  </si>
  <si>
    <t>32</t>
  </si>
  <si>
    <t>分類不明</t>
  </si>
  <si>
    <t>自給率</t>
    <rPh sb="0" eb="3">
      <t>ジキュウリツ</t>
    </rPh>
    <phoneticPr fontId="3"/>
  </si>
  <si>
    <t>雇用者所得率</t>
    <rPh sb="5" eb="6">
      <t>リツ</t>
    </rPh>
    <phoneticPr fontId="3"/>
  </si>
  <si>
    <t>民間消費支出パターン</t>
    <rPh sb="0" eb="2">
      <t>ミンカン</t>
    </rPh>
    <rPh sb="2" eb="4">
      <t>ショウヒ</t>
    </rPh>
    <rPh sb="4" eb="6">
      <t>シシュツ</t>
    </rPh>
    <phoneticPr fontId="3"/>
  </si>
  <si>
    <t>九州</t>
    <rPh sb="0" eb="2">
      <t>キュウシュウ</t>
    </rPh>
    <phoneticPr fontId="3"/>
  </si>
  <si>
    <t>入力シートより</t>
    <rPh sb="0" eb="2">
      <t>ニュウリョク</t>
    </rPh>
    <phoneticPr fontId="3"/>
  </si>
  <si>
    <t>消費誘発額</t>
    <rPh sb="0" eb="2">
      <t>ショウヒ</t>
    </rPh>
    <rPh sb="2" eb="5">
      <t>ユウハツガク</t>
    </rPh>
    <phoneticPr fontId="3"/>
  </si>
  <si>
    <t>合計</t>
    <rPh sb="0" eb="2">
      <t>ゴウケイ</t>
    </rPh>
    <phoneticPr fontId="3"/>
  </si>
  <si>
    <t>就業係数</t>
    <rPh sb="0" eb="2">
      <t>シュウギョウ</t>
    </rPh>
    <rPh sb="2" eb="4">
      <t>ケイスウ</t>
    </rPh>
    <phoneticPr fontId="3"/>
  </si>
  <si>
    <t>雇用係数</t>
    <rPh sb="0" eb="2">
      <t>コヨウ</t>
    </rPh>
    <rPh sb="2" eb="4">
      <t>ケイスウ</t>
    </rPh>
    <phoneticPr fontId="3"/>
  </si>
  <si>
    <t>計算シート</t>
    <rPh sb="0" eb="2">
      <t>ケイサン</t>
    </rPh>
    <phoneticPr fontId="3"/>
  </si>
  <si>
    <t>熊本市</t>
    <rPh sb="0" eb="2">
      <t>クマモト</t>
    </rPh>
    <rPh sb="2" eb="3">
      <t>シ</t>
    </rPh>
    <phoneticPr fontId="3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</si>
  <si>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3"/>
  </si>
  <si>
    <t>運賃マージン</t>
    <rPh sb="0" eb="2">
      <t>ウンチン</t>
    </rPh>
    <phoneticPr fontId="3"/>
  </si>
  <si>
    <t>商業マージン率</t>
    <rPh sb="0" eb="2">
      <t>ショウギョウ</t>
    </rPh>
    <rPh sb="6" eb="7">
      <t>リツ</t>
    </rPh>
    <phoneticPr fontId="3"/>
  </si>
  <si>
    <t>運賃マージン率</t>
    <rPh sb="0" eb="2">
      <t>ウンチン</t>
    </rPh>
    <rPh sb="6" eb="7">
      <t>リツ</t>
    </rPh>
    <phoneticPr fontId="3"/>
  </si>
  <si>
    <t>マージン計</t>
    <rPh sb="4" eb="5">
      <t>ケイ</t>
    </rPh>
    <phoneticPr fontId="3"/>
  </si>
  <si>
    <t>生産誘発額</t>
    <rPh sb="0" eb="2">
      <t>セイサン</t>
    </rPh>
    <rPh sb="2" eb="5">
      <t>ユウハツガク</t>
    </rPh>
    <phoneticPr fontId="3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</si>
  <si>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</si>
  <si>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</si>
  <si>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第１次波及効果関係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</si>
  <si>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</si>
  <si>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3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</si>
  <si>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3"/>
  </si>
  <si>
    <t>波及効果倍率→</t>
    <rPh sb="0" eb="4">
      <t>ハキュウコウカ</t>
    </rPh>
    <rPh sb="4" eb="6">
      <t>バイリツ</t>
    </rPh>
    <phoneticPr fontId="3"/>
  </si>
  <si>
    <t>年</t>
    <rPh sb="0" eb="1">
      <t>ネン</t>
    </rPh>
    <phoneticPr fontId="3"/>
  </si>
  <si>
    <t>地域</t>
    <rPh sb="0" eb="2">
      <t>チイキ</t>
    </rPh>
    <phoneticPr fontId="3"/>
  </si>
  <si>
    <t>就業誘発者</t>
    <rPh sb="0" eb="2">
      <t>シュウギョウ</t>
    </rPh>
    <rPh sb="2" eb="4">
      <t>ユウハツ</t>
    </rPh>
    <rPh sb="4" eb="5">
      <t>シャ</t>
    </rPh>
    <phoneticPr fontId="3"/>
  </si>
  <si>
    <t>雇用誘発者</t>
    <rPh sb="0" eb="2">
      <t>コヨウ</t>
    </rPh>
    <rPh sb="2" eb="4">
      <t>ユウハツ</t>
    </rPh>
    <rPh sb="4" eb="5">
      <t>シャ</t>
    </rPh>
    <phoneticPr fontId="3"/>
  </si>
  <si>
    <t>与件データ</t>
    <rPh sb="0" eb="2">
      <t>ヨケン</t>
    </rPh>
    <phoneticPr fontId="3"/>
  </si>
  <si>
    <t xml:space="preserve">商業マージン </t>
    <rPh sb="0" eb="2">
      <t>ショウギョウ</t>
    </rPh>
    <phoneticPr fontId="3"/>
  </si>
  <si>
    <t>波及効果の倍率</t>
    <rPh sb="0" eb="4">
      <t>ハキュウコウカ</t>
    </rPh>
    <rPh sb="5" eb="7">
      <t>バイリツ</t>
    </rPh>
    <phoneticPr fontId="3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</si>
  <si>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</si>
  <si>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3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</si>
  <si>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3"/>
  </si>
  <si>
    <t>与件データ
（購入者価格）</t>
    <rPh sb="0" eb="2">
      <t>ヨケン</t>
    </rPh>
    <rPh sb="7" eb="10">
      <t>コウニュウシャ</t>
    </rPh>
    <rPh sb="10" eb="12">
      <t>カカク</t>
    </rPh>
    <phoneticPr fontId="3"/>
  </si>
  <si>
    <t>33</t>
  </si>
  <si>
    <t>34</t>
  </si>
  <si>
    <t>消費転換係数のリスト</t>
    <rPh sb="0" eb="2">
      <t>ショウヒ</t>
    </rPh>
    <rPh sb="2" eb="4">
      <t>テンカン</t>
    </rPh>
    <rPh sb="4" eb="6">
      <t>ケイスウ</t>
    </rPh>
    <phoneticPr fontId="3"/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</si>
  <si>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3"/>
  </si>
  <si>
    <t>消費転換係数</t>
    <rPh sb="0" eb="2">
      <t>ショウヒ</t>
    </rPh>
    <rPh sb="2" eb="4">
      <t>テンカン</t>
    </rPh>
    <rPh sb="4" eb="6">
      <t>ケイスウ</t>
    </rPh>
    <phoneticPr fontId="3"/>
  </si>
  <si>
    <t>消費支出</t>
    <rPh sb="0" eb="2">
      <t>ショウヒ</t>
    </rPh>
    <rPh sb="2" eb="4">
      <t>シシュツ</t>
    </rPh>
    <phoneticPr fontId="3"/>
  </si>
  <si>
    <t>実収入</t>
    <rPh sb="0" eb="1">
      <t>ジツ</t>
    </rPh>
    <rPh sb="1" eb="3">
      <t>シュウニュウ</t>
    </rPh>
    <phoneticPr fontId="3"/>
  </si>
  <si>
    <t>倍</t>
    <rPh sb="0" eb="1">
      <t>バイ</t>
    </rPh>
    <phoneticPr fontId="3"/>
  </si>
  <si>
    <t>35</t>
  </si>
  <si>
    <t>飲食料品</t>
  </si>
  <si>
    <t>電子部品</t>
  </si>
  <si>
    <t>廃棄物処理</t>
  </si>
  <si>
    <t>情報通信</t>
  </si>
  <si>
    <t>マージン調整後
与件データ
（生産者価格）</t>
    <rPh sb="4" eb="6">
      <t>チョウセイ</t>
    </rPh>
    <rPh sb="6" eb="7">
      <t>ゴ</t>
    </rPh>
    <rPh sb="8" eb="10">
      <t>ヨケン</t>
    </rPh>
    <rPh sb="15" eb="18">
      <t>セイサンシャ</t>
    </rPh>
    <rPh sb="18" eb="20">
      <t>カカク</t>
    </rPh>
    <phoneticPr fontId="3"/>
  </si>
  <si>
    <t>上記年平均</t>
    <rPh sb="0" eb="2">
      <t>ジョウキ</t>
    </rPh>
    <rPh sb="2" eb="3">
      <t>ネン</t>
    </rPh>
    <rPh sb="3" eb="5">
      <t>ヘイキン</t>
    </rPh>
    <phoneticPr fontId="3"/>
  </si>
  <si>
    <t>第１次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</si>
  <si>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第１次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3"/>
  </si>
  <si>
    <t>第２次需要額</t>
    <rPh sb="0" eb="1">
      <t>ダイ</t>
    </rPh>
    <rPh sb="2" eb="3">
      <t>ジ</t>
    </rPh>
    <rPh sb="3" eb="6">
      <t>ジュヨウガク</t>
    </rPh>
    <phoneticPr fontId="3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</si>
  <si>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</si>
  <si>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はん用機械</t>
  </si>
  <si>
    <t>生産用機械</t>
  </si>
  <si>
    <t>業務用機械</t>
  </si>
  <si>
    <t>水道</t>
  </si>
  <si>
    <t>運輸・郵便</t>
  </si>
  <si>
    <t>医療・福祉</t>
  </si>
  <si>
    <t>　　　　　　　　　　　　　　型逆行列</t>
    <rPh sb="14" eb="15">
      <t>ガタ</t>
    </rPh>
    <rPh sb="15" eb="18">
      <t>ギャクギョウレツ</t>
    </rPh>
    <phoneticPr fontId="3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</si>
  <si>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3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</si>
  <si>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3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</si>
  <si>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3"/>
  </si>
  <si>
    <t>（百万円）</t>
    <rPh sb="1" eb="2">
      <t>ヒャク</t>
    </rPh>
    <rPh sb="2" eb="4">
      <t>マンエン</t>
    </rPh>
    <phoneticPr fontId="3"/>
  </si>
  <si>
    <t>（人）</t>
    <rPh sb="1" eb="2">
      <t>ニン</t>
    </rPh>
    <phoneticPr fontId="3"/>
  </si>
  <si>
    <t>（円）</t>
    <rPh sb="1" eb="2">
      <t>エン</t>
    </rPh>
    <phoneticPr fontId="3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</si>
  <si>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3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</si>
  <si>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3"/>
  </si>
  <si>
    <t>金属製家具を含む</t>
    <rPh sb="0" eb="3">
      <t>キンゾクセイ</t>
    </rPh>
    <rPh sb="3" eb="5">
      <t>カグ</t>
    </rPh>
    <rPh sb="6" eb="7">
      <t>フク</t>
    </rPh>
    <phoneticPr fontId="3"/>
  </si>
  <si>
    <t>舗装材料を含む</t>
    <rPh sb="0" eb="2">
      <t>ホソウ</t>
    </rPh>
    <rPh sb="2" eb="3">
      <t>ザイ</t>
    </rPh>
    <rPh sb="3" eb="4">
      <t>リョウ</t>
    </rPh>
    <rPh sb="5" eb="6">
      <t>フク</t>
    </rPh>
    <phoneticPr fontId="3"/>
  </si>
  <si>
    <t>銅、アルミニウム、電線・ケーブルなど</t>
    <rPh sb="0" eb="1">
      <t>ドウ</t>
    </rPh>
    <rPh sb="9" eb="11">
      <t>デンセン</t>
    </rPh>
    <phoneticPr fontId="3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</si>
  <si>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3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</si>
  <si>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3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</si>
  <si>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3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</si>
  <si>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3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</si>
  <si>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3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</si>
  <si>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3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</si>
  <si>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3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</si>
  <si>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3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</si>
  <si>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3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</si>
  <si>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3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</si>
  <si>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3"/>
  </si>
  <si>
    <t>卸売業、小売業のマージン額（販売額－仕入額）
※「仕入額」は、各産業に振り分ける。</t>
    <rPh sb="0" eb="2">
      <t>オロシウリ</t>
    </rPh>
    <rPh sb="2" eb="3">
      <t>ギョウ</t>
    </rPh>
    <rPh sb="4" eb="6">
      <t>コウリ</t>
    </rPh>
    <rPh sb="6" eb="7">
      <t>ギョウ</t>
    </rPh>
    <rPh sb="12" eb="13">
      <t>ガク</t>
    </rPh>
    <rPh sb="14" eb="16">
      <t>ハンバイ</t>
    </rPh>
    <rPh sb="16" eb="17">
      <t>ガク</t>
    </rPh>
    <rPh sb="18" eb="20">
      <t>シイレ</t>
    </rPh>
    <rPh sb="20" eb="21">
      <t>ガク</t>
    </rPh>
    <rPh sb="25" eb="27">
      <t>シイ</t>
    </rPh>
    <rPh sb="27" eb="28">
      <t>ガク</t>
    </rPh>
    <rPh sb="31" eb="32">
      <t>カク</t>
    </rPh>
    <rPh sb="32" eb="34">
      <t>サンギョウ</t>
    </rPh>
    <rPh sb="35" eb="36">
      <t>フ</t>
    </rPh>
    <rPh sb="37" eb="38">
      <t>ワ</t>
    </rPh>
    <phoneticPr fontId="3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</si>
  <si>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3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</si>
  <si>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3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</si>
  <si>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3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</si>
  <si>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3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</si>
  <si>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3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</si>
  <si>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3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</si>
  <si>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3"/>
  </si>
  <si>
    <t>説明</t>
    <rPh sb="0" eb="2">
      <t>セツメイ</t>
    </rPh>
    <phoneticPr fontId="3"/>
  </si>
  <si>
    <t>直接効果</t>
    <rPh sb="0" eb="4">
      <t>チョクセツコウカ</t>
    </rPh>
    <phoneticPr fontId="2"/>
  </si>
  <si>
    <t>間接効果</t>
    <rPh sb="0" eb="2">
      <t>カンセツ</t>
    </rPh>
    <rPh sb="2" eb="4">
      <t>コウカ</t>
    </rPh>
    <phoneticPr fontId="2"/>
  </si>
  <si>
    <t>第１次就業誘発者数</t>
    <rPh sb="0" eb="1">
      <t>ダイ</t>
    </rPh>
    <rPh sb="2" eb="3">
      <t>ジ</t>
    </rPh>
    <rPh sb="3" eb="5">
      <t>シュウギョウ</t>
    </rPh>
    <rPh sb="5" eb="7">
      <t>ユウハツ</t>
    </rPh>
    <rPh sb="7" eb="8">
      <t>シャ</t>
    </rPh>
    <rPh sb="8" eb="9">
      <t>カズ</t>
    </rPh>
    <phoneticPr fontId="3"/>
  </si>
  <si>
    <t>第１次雇用誘発者数</t>
    <rPh sb="0" eb="1">
      <t>ダイ</t>
    </rPh>
    <rPh sb="2" eb="3">
      <t>ジ</t>
    </rPh>
    <rPh sb="3" eb="5">
      <t>コヨウ</t>
    </rPh>
    <rPh sb="5" eb="7">
      <t>ユウハツ</t>
    </rPh>
    <rPh sb="7" eb="8">
      <t>シャ</t>
    </rPh>
    <rPh sb="8" eb="9">
      <t>カズ</t>
    </rPh>
    <phoneticPr fontId="3"/>
  </si>
  <si>
    <t>直接効果</t>
    <rPh sb="0" eb="2">
      <t>チョクセツ</t>
    </rPh>
    <rPh sb="2" eb="4">
      <t>コウカ</t>
    </rPh>
    <phoneticPr fontId="3"/>
  </si>
  <si>
    <t>間接効果</t>
    <rPh sb="0" eb="2">
      <t>カンセツ</t>
    </rPh>
    <rPh sb="2" eb="4">
      <t>コウカ</t>
    </rPh>
    <phoneticPr fontId="3"/>
  </si>
  <si>
    <t>計</t>
    <rPh sb="0" eb="1">
      <t>ケイ</t>
    </rPh>
    <phoneticPr fontId="3"/>
  </si>
  <si>
    <t>生産誘発額</t>
    <rPh sb="0" eb="2">
      <t>セイサン</t>
    </rPh>
    <rPh sb="2" eb="4">
      <t>ユウハツ</t>
    </rPh>
    <rPh sb="4" eb="5">
      <t>ガク</t>
    </rPh>
    <phoneticPr fontId="3"/>
  </si>
  <si>
    <t>就業誘発者数</t>
    <rPh sb="0" eb="6">
      <t>シュウギョウユウハツシャカズ</t>
    </rPh>
    <phoneticPr fontId="3"/>
  </si>
  <si>
    <t>生産誘発額の順位</t>
    <rPh sb="0" eb="2">
      <t>セイサン</t>
    </rPh>
    <rPh sb="2" eb="4">
      <t>ユウハツ</t>
    </rPh>
    <rPh sb="4" eb="5">
      <t>ガク</t>
    </rPh>
    <rPh sb="6" eb="8">
      <t>ジュンイ</t>
    </rPh>
    <phoneticPr fontId="3"/>
  </si>
  <si>
    <t>うち粗付加価値誘発額</t>
    <rPh sb="2" eb="10">
      <t>アラフカカチユウハツガク</t>
    </rPh>
    <phoneticPr fontId="3"/>
  </si>
  <si>
    <t>うち雇用者所得誘発額</t>
    <rPh sb="2" eb="10">
      <t>コヨウシャショトクユウハツガク</t>
    </rPh>
    <phoneticPr fontId="3"/>
  </si>
  <si>
    <t>（％）</t>
    <phoneticPr fontId="3"/>
  </si>
  <si>
    <t>（人）</t>
    <rPh sb="1" eb="2">
      <t>ヒト</t>
    </rPh>
    <phoneticPr fontId="3"/>
  </si>
  <si>
    <t>出力シート用</t>
    <rPh sb="0" eb="2">
      <t>シュツリョク</t>
    </rPh>
    <rPh sb="5" eb="6">
      <t>ヨウ</t>
    </rPh>
    <phoneticPr fontId="3"/>
  </si>
  <si>
    <t>順位</t>
    <rPh sb="0" eb="2">
      <t>ジュンイ</t>
    </rPh>
    <phoneticPr fontId="3"/>
  </si>
  <si>
    <t>部門名</t>
    <rPh sb="0" eb="2">
      <t>ブモン</t>
    </rPh>
    <rPh sb="2" eb="3">
      <t>メイ</t>
    </rPh>
    <phoneticPr fontId="3"/>
  </si>
  <si>
    <t>生産誘発額の累積比率</t>
    <rPh sb="0" eb="5">
      <t>セイサンユウハツガク</t>
    </rPh>
    <rPh sb="6" eb="10">
      <t>ルイセキヒリツ</t>
    </rPh>
    <phoneticPr fontId="3"/>
  </si>
  <si>
    <t>（％）</t>
  </si>
  <si>
    <t>生産誘発額の
累積比率</t>
    <rPh sb="0" eb="5">
      <t>セイサンユウハツガク</t>
    </rPh>
    <rPh sb="7" eb="9">
      <t>ルイセキ</t>
    </rPh>
    <rPh sb="9" eb="11">
      <t>ヒリツ</t>
    </rPh>
    <phoneticPr fontId="3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</si>
  <si>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3"/>
  </si>
  <si>
    <t>原材料等
誘発額</t>
    <rPh sb="0" eb="3">
      <t>ゲンザイリョウ</t>
    </rPh>
    <rPh sb="3" eb="4">
      <t>トウ</t>
    </rPh>
    <rPh sb="5" eb="8">
      <t>ユウハツガク</t>
    </rPh>
    <phoneticPr fontId="3"/>
  </si>
  <si>
    <t>投入係数</t>
    <rPh sb="0" eb="2">
      <t>トウニュウ</t>
    </rPh>
    <rPh sb="2" eb="4">
      <t>ケイスウ</t>
    </rPh>
    <phoneticPr fontId="3"/>
  </si>
  <si>
    <t>マージン調整後
与件データ
（生産者価格）</t>
  </si>
  <si>
    <t>県内需要額
（原材料等）</t>
    <rPh sb="0" eb="5">
      <t>ケンナイジュヨウガク</t>
    </rPh>
    <rPh sb="7" eb="10">
      <t>ゲンザイリョウ</t>
    </rPh>
    <rPh sb="10" eb="11">
      <t>トウ</t>
    </rPh>
    <phoneticPr fontId="3"/>
  </si>
  <si>
    <t>うち原材料等誘発額</t>
    <rPh sb="2" eb="5">
      <t>ゲンザイリョウ</t>
    </rPh>
    <rPh sb="5" eb="6">
      <t>トウ</t>
    </rPh>
    <rPh sb="6" eb="8">
      <t>ユウハツ</t>
    </rPh>
    <rPh sb="8" eb="9">
      <t>ガク</t>
    </rPh>
    <phoneticPr fontId="3"/>
  </si>
  <si>
    <t>県内需要額
（原材料等）</t>
    <rPh sb="0" eb="2">
      <t>ケンナイ</t>
    </rPh>
    <rPh sb="2" eb="4">
      <t>ジュヨウ</t>
    </rPh>
    <rPh sb="4" eb="5">
      <t>ガク</t>
    </rPh>
    <rPh sb="7" eb="10">
      <t>ゲンザイリョウ</t>
    </rPh>
    <rPh sb="10" eb="11">
      <t>トウ</t>
    </rPh>
    <phoneticPr fontId="3"/>
  </si>
  <si>
    <t>うち雇用誘発者数</t>
    <rPh sb="2" eb="8">
      <t>コヨウユウハツシャスウ</t>
    </rPh>
    <phoneticPr fontId="3"/>
  </si>
  <si>
    <t>粗付加価値誘発額</t>
    <rPh sb="0" eb="8">
      <t>アラフカカチユウハツガク</t>
    </rPh>
    <phoneticPr fontId="3"/>
  </si>
  <si>
    <t>逆行列係数</t>
    <rPh sb="0" eb="5">
      <t>ギャクギョウレツケイスウ</t>
    </rPh>
    <phoneticPr fontId="3"/>
  </si>
  <si>
    <t>雇用者所得率</t>
    <rPh sb="0" eb="3">
      <t>コヨウシャ</t>
    </rPh>
    <rPh sb="3" eb="5">
      <t>ショトク</t>
    </rPh>
    <rPh sb="5" eb="6">
      <t>リツ</t>
    </rPh>
    <phoneticPr fontId="3"/>
  </si>
  <si>
    <t>経済波及効果フローチャート図</t>
    <rPh sb="0" eb="2">
      <t>ケイザイ</t>
    </rPh>
    <rPh sb="2" eb="4">
      <t>ハキュウ</t>
    </rPh>
    <rPh sb="4" eb="6">
      <t>コウカ</t>
    </rPh>
    <rPh sb="13" eb="14">
      <t>ズ</t>
    </rPh>
    <phoneticPr fontId="3"/>
  </si>
  <si>
    <t>県内需要額
=生産誘発額</t>
    <rPh sb="0" eb="2">
      <t>ケンナイ</t>
    </rPh>
    <rPh sb="2" eb="4">
      <t>ジュヨウ</t>
    </rPh>
    <rPh sb="4" eb="5">
      <t>ガク</t>
    </rPh>
    <rPh sb="7" eb="12">
      <t>セイサンユウハツガク</t>
    </rPh>
    <phoneticPr fontId="3"/>
  </si>
  <si>
    <t>生産誘発額</t>
    <rPh sb="0" eb="5">
      <t>セイサンユウハツガク</t>
    </rPh>
    <phoneticPr fontId="3"/>
  </si>
  <si>
    <t>生産誘発額
（間接効果）</t>
    <rPh sb="0" eb="2">
      <t>セイサン</t>
    </rPh>
    <rPh sb="2" eb="4">
      <t>ユウハツ</t>
    </rPh>
    <rPh sb="4" eb="5">
      <t>ガク</t>
    </rPh>
    <rPh sb="7" eb="9">
      <t>カンセツ</t>
    </rPh>
    <rPh sb="9" eb="11">
      <t>コウカ</t>
    </rPh>
    <phoneticPr fontId="3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</si>
  <si>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</si>
  <si>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直接効果＋間接効果</t>
    <rPh sb="0" eb="4">
      <t>チョクセツコウカ</t>
    </rPh>
    <rPh sb="5" eb="7">
      <t>カンセツ</t>
    </rPh>
    <rPh sb="7" eb="9">
      <t>コウカ</t>
    </rPh>
    <phoneticPr fontId="3"/>
  </si>
  <si>
    <t>消費誘発額</t>
    <rPh sb="0" eb="2">
      <t>ショウヒ</t>
    </rPh>
    <rPh sb="2" eb="4">
      <t>ユウハツ</t>
    </rPh>
    <rPh sb="4" eb="5">
      <t>ガク</t>
    </rPh>
    <phoneticPr fontId="3"/>
  </si>
  <si>
    <t>県内需要額</t>
    <rPh sb="0" eb="1">
      <t>ケン</t>
    </rPh>
    <rPh sb="1" eb="2">
      <t>ナイ</t>
    </rPh>
    <rPh sb="2" eb="4">
      <t>ジュヨウ</t>
    </rPh>
    <rPh sb="4" eb="5">
      <t>ガク</t>
    </rPh>
    <phoneticPr fontId="3"/>
  </si>
  <si>
    <t>県内需要額
＝生産誘発額
（直接効果）</t>
    <rPh sb="0" eb="2">
      <t>ケンナイ</t>
    </rPh>
    <rPh sb="2" eb="4">
      <t>ジュヨウ</t>
    </rPh>
    <rPh sb="4" eb="5">
      <t>ガク</t>
    </rPh>
    <phoneticPr fontId="3"/>
  </si>
  <si>
    <t>※各数値の小数点以下を四捨五入して表示しているので、内訳の合算が合計欄の数値と一致しない場合があります。</t>
    <rPh sb="1" eb="2">
      <t>カク</t>
    </rPh>
    <rPh sb="26" eb="28">
      <t>ウチワケ</t>
    </rPh>
    <rPh sb="29" eb="31">
      <t>ガッサン</t>
    </rPh>
    <rPh sb="32" eb="34">
      <t>ゴウケイ</t>
    </rPh>
    <rPh sb="34" eb="35">
      <t>ラン</t>
    </rPh>
    <rPh sb="36" eb="38">
      <t>スウチ</t>
    </rPh>
    <phoneticPr fontId="3"/>
  </si>
  <si>
    <t>分析タイトル</t>
    <rPh sb="0" eb="2">
      <t>ブンセキ</t>
    </rPh>
    <phoneticPr fontId="3"/>
  </si>
  <si>
    <t>１．目的</t>
    <rPh sb="2" eb="4">
      <t>モクテキ</t>
    </rPh>
    <phoneticPr fontId="3"/>
  </si>
  <si>
    <t>熊本県経済波及効果分析ツール</t>
    <rPh sb="0" eb="3">
      <t>クマモトケン</t>
    </rPh>
    <rPh sb="3" eb="11">
      <t>ケイザイハキュウコウカブンセキ</t>
    </rPh>
    <phoneticPr fontId="3"/>
  </si>
  <si>
    <t>うち粗付加価値誘発額</t>
    <rPh sb="2" eb="9">
      <t>アラフカカチユウハツ</t>
    </rPh>
    <rPh sb="9" eb="10">
      <t>ガク</t>
    </rPh>
    <phoneticPr fontId="3"/>
  </si>
  <si>
    <t>うち雇用者所得誘発額</t>
    <rPh sb="2" eb="5">
      <t>コヨウシャ</t>
    </rPh>
    <rPh sb="5" eb="7">
      <t>ショトク</t>
    </rPh>
    <rPh sb="7" eb="10">
      <t>ユウハツガク</t>
    </rPh>
    <phoneticPr fontId="3"/>
  </si>
  <si>
    <t>県内需要額</t>
    <rPh sb="0" eb="2">
      <t>ケンナイ</t>
    </rPh>
    <rPh sb="2" eb="5">
      <t>ジュヨウガク</t>
    </rPh>
    <phoneticPr fontId="3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</si>
  <si>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3"/>
  </si>
  <si>
    <t>第２次雇用者所得
誘発額</t>
    <rPh sb="0" eb="1">
      <t>ダイ</t>
    </rPh>
    <rPh sb="2" eb="3">
      <t>ジ</t>
    </rPh>
    <rPh sb="3" eb="6">
      <t>コヨウシャ</t>
    </rPh>
    <rPh sb="6" eb="8">
      <t>ショトク</t>
    </rPh>
    <rPh sb="9" eb="12">
      <t>ユウハツガク</t>
    </rPh>
    <phoneticPr fontId="3"/>
  </si>
  <si>
    <t>１．</t>
    <phoneticPr fontId="3"/>
  </si>
  <si>
    <t>　産業連関分析では、理論上、以下のような様々な仮定（留意点）があるため、得られる結果はあくまでも理論上のものであり、実際の波及効果とは異なります。</t>
    <rPh sb="1" eb="7">
      <t>サンギョウレンカンブンセキ</t>
    </rPh>
    <rPh sb="10" eb="12">
      <t>リロン</t>
    </rPh>
    <rPh sb="12" eb="13">
      <t>ジョウ</t>
    </rPh>
    <rPh sb="14" eb="16">
      <t>イカ</t>
    </rPh>
    <rPh sb="20" eb="22">
      <t>サマザマ</t>
    </rPh>
    <rPh sb="23" eb="25">
      <t>カテイ</t>
    </rPh>
    <rPh sb="26" eb="29">
      <t>リュウイテン</t>
    </rPh>
    <rPh sb="36" eb="37">
      <t>エ</t>
    </rPh>
    <rPh sb="40" eb="42">
      <t>ケッカ</t>
    </rPh>
    <rPh sb="48" eb="50">
      <t>リロン</t>
    </rPh>
    <rPh sb="50" eb="51">
      <t>ジョウ</t>
    </rPh>
    <rPh sb="58" eb="60">
      <t>ジッサイ</t>
    </rPh>
    <rPh sb="61" eb="63">
      <t>ハキュウ</t>
    </rPh>
    <rPh sb="63" eb="65">
      <t>コウカ</t>
    </rPh>
    <rPh sb="67" eb="68">
      <t>コト</t>
    </rPh>
    <phoneticPr fontId="3"/>
  </si>
  <si>
    <t>２．</t>
    <phoneticPr fontId="3"/>
  </si>
  <si>
    <t>前提条件</t>
    <rPh sb="0" eb="2">
      <t>ゼンテイ</t>
    </rPh>
    <rPh sb="2" eb="4">
      <t>ジョウケン</t>
    </rPh>
    <phoneticPr fontId="3"/>
  </si>
  <si>
    <t>　 結果</t>
    <phoneticPr fontId="3"/>
  </si>
  <si>
    <t>２．分析概要</t>
    <rPh sb="2" eb="4">
      <t>ブンセキ</t>
    </rPh>
    <rPh sb="4" eb="6">
      <t>ガイヨウ</t>
    </rPh>
    <phoneticPr fontId="3"/>
  </si>
  <si>
    <t>　分析結果</t>
    <rPh sb="1" eb="3">
      <t>ブンセキ</t>
    </rPh>
    <rPh sb="3" eb="5">
      <t>ケッカ</t>
    </rPh>
    <phoneticPr fontId="3"/>
  </si>
  <si>
    <t xml:space="preserve"> 主な仮定（留意点）</t>
    <rPh sb="1" eb="2">
      <t>オモ</t>
    </rPh>
    <rPh sb="3" eb="5">
      <t>カテイ</t>
    </rPh>
    <rPh sb="6" eb="9">
      <t>リュウイテン</t>
    </rPh>
    <phoneticPr fontId="3"/>
  </si>
  <si>
    <t>　　 ①　企業の生産能力に制約（ボトルネック）はなく、全ての需要に対応できる。
　　 ②　財・サービスの生産に必要な原材料等の費用構成（投入構造）は、短期的には変化せず「一定」である。
　　 ③　各部門が使用する投入量は、その部門の生産量に比例する。
　　　　　（生産水準が２倍になれば、使用される原材料等の投入量も２倍になる。）
　　 ④　生産波及は、途中段階で中断されず、波及しつくされる。ただし、達成時期は不明。
　　　　　（新規需要の増加には全て生産増で対応し、在庫取り崩し等による波及の中断はない。）
　　 ⑤　「経済の外部性」は考慮されない。
　　　　　（公害（←「外部不経済」）がもたらす負の影響は考慮しない。）</t>
    <rPh sb="5" eb="7">
      <t>キギョウ</t>
    </rPh>
    <rPh sb="8" eb="10">
      <t>セイサン</t>
    </rPh>
    <rPh sb="10" eb="12">
      <t>ノウリョク</t>
    </rPh>
    <rPh sb="13" eb="15">
      <t>セイヤク</t>
    </rPh>
    <rPh sb="27" eb="28">
      <t>スベ</t>
    </rPh>
    <rPh sb="30" eb="32">
      <t>ジュヨウ</t>
    </rPh>
    <rPh sb="33" eb="35">
      <t>タイオウ</t>
    </rPh>
    <rPh sb="45" eb="46">
      <t>ザイ</t>
    </rPh>
    <rPh sb="52" eb="54">
      <t>セイサン</t>
    </rPh>
    <rPh sb="55" eb="57">
      <t>ヒツヨウ</t>
    </rPh>
    <rPh sb="58" eb="61">
      <t>ゲンザイリョウ</t>
    </rPh>
    <rPh sb="61" eb="62">
      <t>トウ</t>
    </rPh>
    <rPh sb="63" eb="65">
      <t>ヒヨウ</t>
    </rPh>
    <rPh sb="65" eb="67">
      <t>コウセイ</t>
    </rPh>
    <rPh sb="68" eb="70">
      <t>トウニュウ</t>
    </rPh>
    <rPh sb="70" eb="72">
      <t>コウゾウ</t>
    </rPh>
    <rPh sb="80" eb="82">
      <t>ヘンカ</t>
    </rPh>
    <rPh sb="85" eb="87">
      <t>イッテイ</t>
    </rPh>
    <rPh sb="98" eb="101">
      <t>カクブモン</t>
    </rPh>
    <rPh sb="102" eb="104">
      <t>シヨウ</t>
    </rPh>
    <rPh sb="106" eb="108">
      <t>トウニュウ</t>
    </rPh>
    <rPh sb="108" eb="109">
      <t>リョウ</t>
    </rPh>
    <rPh sb="113" eb="115">
      <t>ブモン</t>
    </rPh>
    <rPh sb="116" eb="118">
      <t>セイサン</t>
    </rPh>
    <rPh sb="118" eb="119">
      <t>リョウ</t>
    </rPh>
    <rPh sb="120" eb="122">
      <t>ヒレイ</t>
    </rPh>
    <rPh sb="132" eb="134">
      <t>セイサン</t>
    </rPh>
    <rPh sb="134" eb="136">
      <t>スイジュン</t>
    </rPh>
    <rPh sb="138" eb="139">
      <t>バイ</t>
    </rPh>
    <rPh sb="144" eb="146">
      <t>シヨウ</t>
    </rPh>
    <rPh sb="149" eb="152">
      <t>ゲンザイリョウ</t>
    </rPh>
    <rPh sb="152" eb="153">
      <t>トウ</t>
    </rPh>
    <rPh sb="154" eb="156">
      <t>トウニュウ</t>
    </rPh>
    <rPh sb="156" eb="157">
      <t>リョウ</t>
    </rPh>
    <rPh sb="159" eb="160">
      <t>バイ</t>
    </rPh>
    <rPh sb="171" eb="173">
      <t>セイサン</t>
    </rPh>
    <rPh sb="173" eb="175">
      <t>ハキュウ</t>
    </rPh>
    <rPh sb="177" eb="179">
      <t>トチュウ</t>
    </rPh>
    <rPh sb="179" eb="181">
      <t>ダンカイ</t>
    </rPh>
    <rPh sb="182" eb="184">
      <t>チュウダン</t>
    </rPh>
    <rPh sb="188" eb="190">
      <t>ハキュウ</t>
    </rPh>
    <rPh sb="201" eb="203">
      <t>タッセイ</t>
    </rPh>
    <rPh sb="203" eb="205">
      <t>ジキ</t>
    </rPh>
    <rPh sb="206" eb="208">
      <t>フメイ</t>
    </rPh>
    <rPh sb="216" eb="218">
      <t>シンキ</t>
    </rPh>
    <rPh sb="218" eb="220">
      <t>ジュヨウ</t>
    </rPh>
    <rPh sb="221" eb="223">
      <t>ゾウカ</t>
    </rPh>
    <rPh sb="225" eb="226">
      <t>スベ</t>
    </rPh>
    <rPh sb="227" eb="229">
      <t>セイサン</t>
    </rPh>
    <rPh sb="229" eb="230">
      <t>ゾウ</t>
    </rPh>
    <rPh sb="231" eb="233">
      <t>タイオウ</t>
    </rPh>
    <rPh sb="235" eb="237">
      <t>ザイコ</t>
    </rPh>
    <rPh sb="237" eb="238">
      <t>ト</t>
    </rPh>
    <rPh sb="239" eb="240">
      <t>クズ</t>
    </rPh>
    <rPh sb="241" eb="242">
      <t>トウ</t>
    </rPh>
    <rPh sb="245" eb="247">
      <t>ハキュウ</t>
    </rPh>
    <rPh sb="248" eb="250">
      <t>チュウダン</t>
    </rPh>
    <rPh sb="262" eb="264">
      <t>ケイザイ</t>
    </rPh>
    <rPh sb="265" eb="268">
      <t>ガイブセイ</t>
    </rPh>
    <rPh sb="270" eb="272">
      <t>コウリョ</t>
    </rPh>
    <rPh sb="284" eb="286">
      <t>コウガイ</t>
    </rPh>
    <rPh sb="289" eb="291">
      <t>ガイブ</t>
    </rPh>
    <rPh sb="291" eb="294">
      <t>フケイザイ</t>
    </rPh>
    <rPh sb="301" eb="302">
      <t>フ</t>
    </rPh>
    <rPh sb="303" eb="305">
      <t>エイキョウ</t>
    </rPh>
    <rPh sb="306" eb="308">
      <t>コウリョ</t>
    </rPh>
    <phoneticPr fontId="3"/>
  </si>
  <si>
    <t>　産業連関表の経済波及分析の注意点</t>
    <rPh sb="1" eb="3">
      <t>サンギョウ</t>
    </rPh>
    <rPh sb="3" eb="5">
      <t>レンカン</t>
    </rPh>
    <rPh sb="5" eb="6">
      <t>ヒョウ</t>
    </rPh>
    <rPh sb="7" eb="9">
      <t>ケイザイ</t>
    </rPh>
    <rPh sb="9" eb="11">
      <t>ハキュウ</t>
    </rPh>
    <rPh sb="11" eb="13">
      <t>ブンセキ</t>
    </rPh>
    <rPh sb="14" eb="17">
      <t>チュウイテン</t>
    </rPh>
    <phoneticPr fontId="3"/>
  </si>
  <si>
    <t>Ⓑ生産誘発額</t>
    <rPh sb="1" eb="3">
      <t>セイサン</t>
    </rPh>
    <rPh sb="3" eb="5">
      <t>ユウハツ</t>
    </rPh>
    <rPh sb="5" eb="6">
      <t>ガク</t>
    </rPh>
    <phoneticPr fontId="3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</si>
  <si>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3"/>
  </si>
  <si>
    <t>農林漁業</t>
  </si>
  <si>
    <t>プラスチック・ゴム製品</t>
  </si>
  <si>
    <t>はん用機械</t>
    <rPh sb="2" eb="3">
      <t>ヨウ</t>
    </rPh>
    <phoneticPr fontId="5"/>
  </si>
  <si>
    <t>生産用機械</t>
    <rPh sb="0" eb="3">
      <t>セイサンヨウ</t>
    </rPh>
    <phoneticPr fontId="5"/>
  </si>
  <si>
    <t>業務用機械</t>
    <rPh sb="0" eb="3">
      <t>ギョウムヨウ</t>
    </rPh>
    <rPh sb="3" eb="5">
      <t>キカイ</t>
    </rPh>
    <phoneticPr fontId="5"/>
  </si>
  <si>
    <t>電気機械</t>
    <rPh sb="0" eb="2">
      <t>デンキ</t>
    </rPh>
    <rPh sb="2" eb="4">
      <t>キカイ</t>
    </rPh>
    <phoneticPr fontId="5"/>
  </si>
  <si>
    <t>情報通信機器</t>
  </si>
  <si>
    <t>39</t>
  </si>
  <si>
    <t>41</t>
  </si>
  <si>
    <t>46</t>
  </si>
  <si>
    <t>47</t>
  </si>
  <si>
    <t>水道</t>
    <rPh sb="0" eb="2">
      <t>スイドウ</t>
    </rPh>
    <phoneticPr fontId="5"/>
  </si>
  <si>
    <t>48</t>
  </si>
  <si>
    <t>51</t>
  </si>
  <si>
    <t>53</t>
  </si>
  <si>
    <t>55</t>
  </si>
  <si>
    <t>57</t>
  </si>
  <si>
    <t>運輸・郵便</t>
    <rPh sb="3" eb="5">
      <t>ユウビン</t>
    </rPh>
    <phoneticPr fontId="5"/>
  </si>
  <si>
    <t>59</t>
  </si>
  <si>
    <t>61</t>
  </si>
  <si>
    <t>63</t>
  </si>
  <si>
    <t>64</t>
  </si>
  <si>
    <t>医療・福祉</t>
    <rPh sb="3" eb="5">
      <t>フクシ</t>
    </rPh>
    <phoneticPr fontId="5"/>
  </si>
  <si>
    <t>65</t>
  </si>
  <si>
    <t>他に分類されない会員制団体</t>
  </si>
  <si>
    <t>66</t>
  </si>
  <si>
    <t>67</t>
  </si>
  <si>
    <t>68</t>
  </si>
  <si>
    <t>69</t>
  </si>
  <si>
    <t>　このツールによる分析結果は、理論上の一つの計算例であり、その結果を本県が保証するものではありません。分析する方の責任において利用してください。</t>
    <rPh sb="9" eb="11">
      <t>ブンセキ</t>
    </rPh>
    <rPh sb="11" eb="13">
      <t>ケッカ</t>
    </rPh>
    <rPh sb="15" eb="17">
      <t>リロン</t>
    </rPh>
    <rPh sb="17" eb="18">
      <t>ジョウ</t>
    </rPh>
    <rPh sb="19" eb="20">
      <t>ヒト</t>
    </rPh>
    <rPh sb="22" eb="24">
      <t>ケイサン</t>
    </rPh>
    <rPh sb="24" eb="25">
      <t>レイ</t>
    </rPh>
    <rPh sb="31" eb="33">
      <t>ケッカ</t>
    </rPh>
    <rPh sb="34" eb="35">
      <t>ホン</t>
    </rPh>
    <rPh sb="35" eb="36">
      <t>ケン</t>
    </rPh>
    <rPh sb="37" eb="39">
      <t>ホショウ</t>
    </rPh>
    <phoneticPr fontId="3"/>
  </si>
  <si>
    <t>化学肥料、有機化学工業製品、無機化学工業製品、化学繊維、医薬品など</t>
    <rPh sb="0" eb="2">
      <t>カガク</t>
    </rPh>
    <rPh sb="2" eb="4">
      <t>ヒリョウ</t>
    </rPh>
    <rPh sb="5" eb="7">
      <t>ユウキ</t>
    </rPh>
    <rPh sb="14" eb="16">
      <t>ムキ</t>
    </rPh>
    <rPh sb="16" eb="18">
      <t>カガク</t>
    </rPh>
    <rPh sb="18" eb="20">
      <t>コウギョウ</t>
    </rPh>
    <rPh sb="20" eb="22">
      <t>セイヒン</t>
    </rPh>
    <rPh sb="23" eb="25">
      <t>カガク</t>
    </rPh>
    <rPh sb="25" eb="27">
      <t>センイ</t>
    </rPh>
    <rPh sb="28" eb="31">
      <t>イヤクヒン</t>
    </rPh>
    <phoneticPr fontId="3"/>
  </si>
  <si>
    <t>プラスチック製品、タイヤ・チューブ、ゴム製・プラスチック製履物など</t>
    <rPh sb="6" eb="8">
      <t>セイヒン</t>
    </rPh>
    <rPh sb="20" eb="21">
      <t>セイ</t>
    </rPh>
    <rPh sb="28" eb="29">
      <t>セイ</t>
    </rPh>
    <rPh sb="29" eb="31">
      <t>ハキモノ</t>
    </rPh>
    <phoneticPr fontId="3"/>
  </si>
  <si>
    <t>銑鉄・粗鋼、鋼材、鋳鍛造品（鉄）など</t>
    <rPh sb="0" eb="2">
      <t>センテツ</t>
    </rPh>
    <rPh sb="3" eb="5">
      <t>ソコウ</t>
    </rPh>
    <rPh sb="6" eb="8">
      <t>コウザイ</t>
    </rPh>
    <rPh sb="9" eb="10">
      <t>イ</t>
    </rPh>
    <rPh sb="10" eb="12">
      <t>タンゾウ</t>
    </rPh>
    <rPh sb="12" eb="13">
      <t>ヒン</t>
    </rPh>
    <rPh sb="14" eb="15">
      <t>テツ</t>
    </rPh>
    <phoneticPr fontId="3"/>
  </si>
  <si>
    <t>ガス・石油機器・暖房・調理装置を含む</t>
    <rPh sb="3" eb="5">
      <t>セキユ</t>
    </rPh>
    <rPh sb="5" eb="7">
      <t>キキ</t>
    </rPh>
    <rPh sb="8" eb="9">
      <t>ダン</t>
    </rPh>
    <rPh sb="11" eb="13">
      <t>チョウリ</t>
    </rPh>
    <rPh sb="13" eb="15">
      <t>ソウチ</t>
    </rPh>
    <rPh sb="16" eb="17">
      <t>フク</t>
    </rPh>
    <phoneticPr fontId="3"/>
  </si>
  <si>
    <t>印刷・製版・製本、製革・毛皮、革製履物・手袋、かばん、がん具、運動用品、身辺細貨品（貴金属・宝石、装飾品など）、時計、楽器、筆記具・文具、畳・わら加工品、清掃用品、情報記録物、傘、眼鏡、など
再生資源回収・加工処理を含む</t>
    <rPh sb="9" eb="11">
      <t>セイカク</t>
    </rPh>
    <rPh sb="12" eb="14">
      <t>ケガワ</t>
    </rPh>
    <rPh sb="17" eb="19">
      <t>ハキモノ</t>
    </rPh>
    <rPh sb="20" eb="22">
      <t>テブクロ</t>
    </rPh>
    <rPh sb="29" eb="30">
      <t>グ</t>
    </rPh>
    <rPh sb="31" eb="33">
      <t>ウンドウ</t>
    </rPh>
    <rPh sb="33" eb="35">
      <t>ヨウヒン</t>
    </rPh>
    <rPh sb="36" eb="38">
      <t>シンペン</t>
    </rPh>
    <rPh sb="38" eb="39">
      <t>サイ</t>
    </rPh>
    <rPh sb="39" eb="40">
      <t>カ</t>
    </rPh>
    <rPh sb="40" eb="41">
      <t>ヒン</t>
    </rPh>
    <rPh sb="42" eb="45">
      <t>キキンゾク</t>
    </rPh>
    <rPh sb="46" eb="48">
      <t>ホウセキ</t>
    </rPh>
    <rPh sb="49" eb="51">
      <t>ソウショク</t>
    </rPh>
    <rPh sb="51" eb="52">
      <t>ヒン</t>
    </rPh>
    <rPh sb="56" eb="58">
      <t>トケイ</t>
    </rPh>
    <rPh sb="59" eb="61">
      <t>ガッキ</t>
    </rPh>
    <rPh sb="62" eb="65">
      <t>ヒッキグ</t>
    </rPh>
    <rPh sb="66" eb="68">
      <t>ブング</t>
    </rPh>
    <rPh sb="69" eb="70">
      <t>タタミ</t>
    </rPh>
    <rPh sb="73" eb="75">
      <t>カコウ</t>
    </rPh>
    <rPh sb="75" eb="76">
      <t>ヒン</t>
    </rPh>
    <rPh sb="77" eb="79">
      <t>セイソウ</t>
    </rPh>
    <rPh sb="79" eb="81">
      <t>ヨウヒン</t>
    </rPh>
    <rPh sb="82" eb="84">
      <t>ジョウホウ</t>
    </rPh>
    <rPh sb="84" eb="86">
      <t>キロク</t>
    </rPh>
    <rPh sb="86" eb="87">
      <t>ブツ</t>
    </rPh>
    <rPh sb="88" eb="89">
      <t>カサ</t>
    </rPh>
    <rPh sb="90" eb="92">
      <t>メガネ</t>
    </rPh>
    <rPh sb="96" eb="98">
      <t>サイセイ</t>
    </rPh>
    <rPh sb="98" eb="100">
      <t>シゲン</t>
    </rPh>
    <rPh sb="100" eb="102">
      <t>カイシュウ</t>
    </rPh>
    <rPh sb="103" eb="105">
      <t>カコウ</t>
    </rPh>
    <rPh sb="105" eb="107">
      <t>ショリ</t>
    </rPh>
    <rPh sb="108" eb="109">
      <t>フク</t>
    </rPh>
    <phoneticPr fontId="3"/>
  </si>
  <si>
    <t>鉄道、バス、タクシー、貨物自動車、船舶、航空機などによる旅客・貨物の輸送、輸送に附帯するサービス、施設管理、倉庫、高速道路、バス・トラックターミナル及び郵便・信書便など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9" eb="51">
      <t>シセツ</t>
    </rPh>
    <rPh sb="51" eb="53">
      <t>カンリ</t>
    </rPh>
    <rPh sb="54" eb="56">
      <t>ソウコ</t>
    </rPh>
    <rPh sb="57" eb="59">
      <t>コウソク</t>
    </rPh>
    <rPh sb="59" eb="61">
      <t>ドウロ</t>
    </rPh>
    <rPh sb="74" eb="75">
      <t>オヨ</t>
    </rPh>
    <rPh sb="76" eb="78">
      <t>ユウビン</t>
    </rPh>
    <rPh sb="79" eb="81">
      <t>シンショ</t>
    </rPh>
    <rPh sb="81" eb="82">
      <t>ビン</t>
    </rPh>
    <phoneticPr fontId="3"/>
  </si>
  <si>
    <t>学校給食、社会教育（公民館、図書館、美術館、動植物園など）を含む</t>
    <rPh sb="0" eb="2">
      <t>ガッコウ</t>
    </rPh>
    <rPh sb="2" eb="4">
      <t>キュウショク</t>
    </rPh>
    <rPh sb="5" eb="7">
      <t>シャカイ</t>
    </rPh>
    <rPh sb="7" eb="9">
      <t>キョウイク</t>
    </rPh>
    <rPh sb="10" eb="13">
      <t>コウミンカン</t>
    </rPh>
    <rPh sb="14" eb="17">
      <t>トショカン</t>
    </rPh>
    <rPh sb="18" eb="21">
      <t>ビジュツカン</t>
    </rPh>
    <rPh sb="22" eb="25">
      <t>ドウショクブツ</t>
    </rPh>
    <rPh sb="25" eb="26">
      <t>エン</t>
    </rPh>
    <rPh sb="30" eb="31">
      <t>フク</t>
    </rPh>
    <phoneticPr fontId="3"/>
  </si>
  <si>
    <t>　 第３部、第９章をご覧ください。</t>
    <phoneticPr fontId="3"/>
  </si>
  <si>
    <r>
      <rPr>
        <sz val="11"/>
        <color theme="10"/>
        <rFont val="ＭＳ Ｐゴシック"/>
        <family val="3"/>
        <charset val="128"/>
      </rPr>
      <t xml:space="preserve"> 　　総務省HP：</t>
    </r>
    <r>
      <rPr>
        <u/>
        <sz val="11"/>
        <color theme="10"/>
        <rFont val="ＭＳ Ｐゴシック"/>
        <family val="3"/>
        <charset val="128"/>
      </rPr>
      <t>https://www.soumu.go.jp/toukei_toukatsu/data/io/015index.html</t>
    </r>
    <rPh sb="3" eb="6">
      <t>ソウムショウ</t>
    </rPh>
    <phoneticPr fontId="3"/>
  </si>
  <si>
    <t>※　部門の詳細な説明につきましては、総務省HPに掲載されています『平成27年（2015年）産業連関表（－総合解説編－）』の</t>
    <rPh sb="2" eb="4">
      <t>ブモン</t>
    </rPh>
    <rPh sb="5" eb="7">
      <t>ショウサイ</t>
    </rPh>
    <rPh sb="8" eb="10">
      <t>セツメイ</t>
    </rPh>
    <rPh sb="18" eb="21">
      <t>ソウムショウ</t>
    </rPh>
    <rPh sb="24" eb="26">
      <t>ケイサイ</t>
    </rPh>
    <phoneticPr fontId="3"/>
  </si>
  <si>
    <t>産業部門</t>
    <rPh sb="0" eb="2">
      <t>サンギョウ</t>
    </rPh>
    <rPh sb="2" eb="4">
      <t>ブモン</t>
    </rPh>
    <phoneticPr fontId="3"/>
  </si>
  <si>
    <t xml:space="preserve">  産業部門別の経済波及効果（37部門）</t>
    <rPh sb="2" eb="4">
      <t>サンギョウ</t>
    </rPh>
    <phoneticPr fontId="3"/>
  </si>
  <si>
    <t>産業部門別の分析結果</t>
    <rPh sb="0" eb="2">
      <t>サンギョウ</t>
    </rPh>
    <rPh sb="2" eb="4">
      <t>ブモン</t>
    </rPh>
    <rPh sb="4" eb="5">
      <t>ベツ</t>
    </rPh>
    <rPh sb="6" eb="8">
      <t>ブンセキ</t>
    </rPh>
    <rPh sb="8" eb="10">
      <t>ケッカ</t>
    </rPh>
    <phoneticPr fontId="3"/>
  </si>
  <si>
    <t>更新日</t>
    <rPh sb="0" eb="3">
      <t>コウシンビ</t>
    </rPh>
    <phoneticPr fontId="3"/>
  </si>
  <si>
    <t>更新内容</t>
    <rPh sb="0" eb="4">
      <t>コウシンナイヨウ</t>
    </rPh>
    <phoneticPr fontId="3"/>
  </si>
  <si>
    <t>令和２年（2020年）</t>
    <rPh sb="0" eb="11">
      <t>２</t>
    </rPh>
    <phoneticPr fontId="3"/>
  </si>
  <si>
    <t>熊本市</t>
    <rPh sb="0" eb="3">
      <t>クマモトシ</t>
    </rPh>
    <phoneticPr fontId="3"/>
  </si>
  <si>
    <t>－</t>
  </si>
  <si>
    <t>婦人・子供服・洋品</t>
  </si>
  <si>
    <t>家庭用電気機械器具</t>
  </si>
  <si>
    <t>紳士服、下着類、ワイシャツ、ネクタイ、靴下など</t>
  </si>
  <si>
    <t>婦人服、子供服、下着類、ブラウス、靴下など</t>
  </si>
  <si>
    <t>呉服、反物、寝装具類、和装小物、タオルなど</t>
  </si>
  <si>
    <t>商品名</t>
  </si>
  <si>
    <t>紳士服・洋品</t>
  </si>
  <si>
    <t>その他の衣料品</t>
  </si>
  <si>
    <t>身の回り品</t>
  </si>
  <si>
    <t>家具</t>
  </si>
  <si>
    <t>家庭用品</t>
  </si>
  <si>
    <t>その他の商品</t>
  </si>
  <si>
    <t>食堂・喫茶</t>
  </si>
  <si>
    <t>番号</t>
    <rPh sb="0" eb="2">
      <t>バンゴウ</t>
    </rPh>
    <phoneticPr fontId="3"/>
  </si>
  <si>
    <t>内容例示</t>
    <rPh sb="0" eb="2">
      <t>ナイヨウ</t>
    </rPh>
    <rPh sb="2" eb="4">
      <t>レイジ</t>
    </rPh>
    <phoneticPr fontId="3"/>
  </si>
  <si>
    <t>15繊維製品</t>
    <rPh sb="2" eb="6">
      <t>センイセイヒン</t>
    </rPh>
    <phoneticPr fontId="3"/>
  </si>
  <si>
    <t>15繊維製品
22プラスチック・ゴム製品
39その他の製造工業製品</t>
    <rPh sb="2" eb="6">
      <t>センイセイヒン</t>
    </rPh>
    <rPh sb="18" eb="20">
      <t>セイヒン</t>
    </rPh>
    <rPh sb="25" eb="26">
      <t>タ</t>
    </rPh>
    <rPh sb="27" eb="33">
      <t>セイゾウコウギョウセイヒン</t>
    </rPh>
    <phoneticPr fontId="3"/>
  </si>
  <si>
    <t>15繊維製品
16パルプ・紙・木製品
39その他の製造工業製品</t>
    <rPh sb="2" eb="6">
      <t>センイセイヒン</t>
    </rPh>
    <rPh sb="13" eb="14">
      <t>カミ</t>
    </rPh>
    <rPh sb="15" eb="18">
      <t>モクセイヒン</t>
    </rPh>
    <rPh sb="23" eb="24">
      <t>タ</t>
    </rPh>
    <rPh sb="25" eb="31">
      <t>セイゾウコウギョウセイヒン</t>
    </rPh>
    <phoneticPr fontId="3"/>
  </si>
  <si>
    <t>窯業・土石製品</t>
    <phoneticPr fontId="3"/>
  </si>
  <si>
    <t>25窯業・土石製品
28金属製品
30生産用機械
39その他の製造工業製品</t>
    <rPh sb="2" eb="4">
      <t>ヨウギョウ</t>
    </rPh>
    <rPh sb="5" eb="9">
      <t>ドセキセイヒン</t>
    </rPh>
    <rPh sb="12" eb="16">
      <t>キンゾクセイヒン</t>
    </rPh>
    <rPh sb="19" eb="24">
      <t>セイサンヨウキカイ</t>
    </rPh>
    <rPh sb="29" eb="30">
      <t>タ</t>
    </rPh>
    <rPh sb="31" eb="37">
      <t>セイゾウコウギョウセイヒン</t>
    </rPh>
    <phoneticPr fontId="3"/>
  </si>
  <si>
    <t>33電気機械
34情報通信機器</t>
    <rPh sb="2" eb="6">
      <t>デンキキカイ</t>
    </rPh>
    <rPh sb="9" eb="15">
      <t>ジョウホウツウシンキキ</t>
    </rPh>
    <phoneticPr fontId="3"/>
  </si>
  <si>
    <t>67対個人サービス</t>
    <rPh sb="2" eb="5">
      <t>タイコジン</t>
    </rPh>
    <phoneticPr fontId="3"/>
  </si>
  <si>
    <t>15</t>
    <phoneticPr fontId="3"/>
  </si>
  <si>
    <t>01</t>
    <phoneticPr fontId="3"/>
  </si>
  <si>
    <t>16</t>
    <phoneticPr fontId="3"/>
  </si>
  <si>
    <t>39</t>
    <phoneticPr fontId="3"/>
  </si>
  <si>
    <t>25</t>
    <phoneticPr fontId="3"/>
  </si>
  <si>
    <t>28</t>
    <phoneticPr fontId="3"/>
  </si>
  <si>
    <t>30</t>
    <phoneticPr fontId="3"/>
  </si>
  <si>
    <t>22</t>
    <phoneticPr fontId="3"/>
  </si>
  <si>
    <t>20</t>
    <phoneticPr fontId="3"/>
  </si>
  <si>
    <t>31</t>
    <phoneticPr fontId="3"/>
  </si>
  <si>
    <t>34</t>
    <phoneticPr fontId="3"/>
  </si>
  <si>
    <t>67</t>
    <phoneticPr fontId="3"/>
  </si>
  <si>
    <t>販売額</t>
    <rPh sb="0" eb="3">
      <t>ハンバイガク</t>
    </rPh>
    <phoneticPr fontId="3"/>
  </si>
  <si>
    <t>民間消費支出
構成比率
（商品ごと）</t>
    <rPh sb="0" eb="6">
      <t>ミンカンショウヒシシュツ</t>
    </rPh>
    <rPh sb="7" eb="11">
      <t>コウセイヒリツ</t>
    </rPh>
    <rPh sb="13" eb="15">
      <t>ショウヒン</t>
    </rPh>
    <phoneticPr fontId="3"/>
  </si>
  <si>
    <t>販売額
（部門分類ごとに按分）</t>
    <rPh sb="0" eb="3">
      <t>ハンバイガク</t>
    </rPh>
    <rPh sb="5" eb="9">
      <t>ブモンブンルイ</t>
    </rPh>
    <rPh sb="12" eb="14">
      <t>アンブン</t>
    </rPh>
    <phoneticPr fontId="3"/>
  </si>
  <si>
    <t>構成比率</t>
    <rPh sb="0" eb="4">
      <t>コウセイヒリツ</t>
    </rPh>
    <phoneticPr fontId="3"/>
  </si>
  <si>
    <t>21</t>
    <phoneticPr fontId="3"/>
  </si>
  <si>
    <t>21</t>
    <phoneticPr fontId="3"/>
  </si>
  <si>
    <t>商業動態統計調査</t>
    <rPh sb="0" eb="4">
      <t>ショウギョウドウタイ</t>
    </rPh>
    <rPh sb="4" eb="8">
      <t>トウケイチョウサ</t>
    </rPh>
    <phoneticPr fontId="3"/>
  </si>
  <si>
    <t>部門分類</t>
    <rPh sb="0" eb="2">
      <t>ブモン</t>
    </rPh>
    <rPh sb="2" eb="4">
      <t>ブンルイ</t>
    </rPh>
    <phoneticPr fontId="3"/>
  </si>
  <si>
    <t>産業連関表</t>
    <rPh sb="0" eb="5">
      <t>サンギョウレンカンヒョウ</t>
    </rPh>
    <phoneticPr fontId="3"/>
  </si>
  <si>
    <t>百貨店（全国）</t>
    <rPh sb="0" eb="3">
      <t>ヒャッカテン</t>
    </rPh>
    <rPh sb="4" eb="6">
      <t>ゼンコク</t>
    </rPh>
    <phoneticPr fontId="3"/>
  </si>
  <si>
    <t>スーパー（全国）</t>
    <rPh sb="5" eb="7">
      <t>ゼンコク</t>
    </rPh>
    <phoneticPr fontId="3"/>
  </si>
  <si>
    <t>百貨店＋スーパー（熊本県）</t>
    <rPh sb="0" eb="3">
      <t>ヒャッカテン</t>
    </rPh>
    <rPh sb="9" eb="12">
      <t>クマモトケン</t>
    </rPh>
    <phoneticPr fontId="3"/>
  </si>
  <si>
    <t>百貨店＋スーパー（全国）</t>
    <rPh sb="0" eb="3">
      <t>ヒャッカテン</t>
    </rPh>
    <rPh sb="9" eb="11">
      <t>ゼンコク</t>
    </rPh>
    <phoneticPr fontId="3"/>
  </si>
  <si>
    <t>　① 商業施設の種類を選択</t>
    <rPh sb="3" eb="5">
      <t>ショウギョウ</t>
    </rPh>
    <rPh sb="5" eb="7">
      <t>シセツ</t>
    </rPh>
    <rPh sb="8" eb="10">
      <t>シュルイ</t>
    </rPh>
    <rPh sb="11" eb="13">
      <t>センタク</t>
    </rPh>
    <phoneticPr fontId="3"/>
  </si>
  <si>
    <t>商業施設の種類</t>
    <rPh sb="0" eb="4">
      <t>ショウギョウシセツ</t>
    </rPh>
    <rPh sb="5" eb="7">
      <t>シュルイ</t>
    </rPh>
    <phoneticPr fontId="3"/>
  </si>
  <si>
    <t>　④ 消費転換係数の年と地域をリストから選択</t>
    <rPh sb="3" eb="5">
      <t>ショウヒ</t>
    </rPh>
    <rPh sb="5" eb="7">
      <t>テンカン</t>
    </rPh>
    <rPh sb="7" eb="9">
      <t>ケイスウ</t>
    </rPh>
    <rPh sb="10" eb="11">
      <t>トシ</t>
    </rPh>
    <rPh sb="12" eb="14">
      <t>チイキ</t>
    </rPh>
    <rPh sb="20" eb="22">
      <t>センタク</t>
    </rPh>
    <phoneticPr fontId="3"/>
  </si>
  <si>
    <t>（百万円）</t>
    <rPh sb="1" eb="4">
      <t>ヒャクマンエン</t>
    </rPh>
    <phoneticPr fontId="3"/>
  </si>
  <si>
    <t>595</t>
  </si>
  <si>
    <t>その他の輸送機械・同修理</t>
  </si>
  <si>
    <t>映像・音声・文字情報制作</t>
  </si>
  <si>
    <t>359</t>
    <phoneticPr fontId="3"/>
  </si>
  <si>
    <t>部門分類</t>
    <rPh sb="0" eb="4">
      <t>ブモンブンルイ</t>
    </rPh>
    <phoneticPr fontId="3"/>
  </si>
  <si>
    <t>大分類
コード</t>
    <rPh sb="0" eb="3">
      <t>ダイブンルイ</t>
    </rPh>
    <phoneticPr fontId="3"/>
  </si>
  <si>
    <t>33</t>
    <phoneticPr fontId="3"/>
  </si>
  <si>
    <t>34</t>
    <phoneticPr fontId="3"/>
  </si>
  <si>
    <t>33</t>
    <phoneticPr fontId="3"/>
  </si>
  <si>
    <t>靴、履物、和・洋傘類、かばん、トランク、ハンドバッグ、裁縫用品、装身具(宝石、貴金属製を除く)など</t>
    <phoneticPr fontId="3"/>
  </si>
  <si>
    <t>野菜、食肉、鮮魚、飲料、和・洋酒、調味料、乾物、果実、菓子、パン、乳製品など</t>
    <phoneticPr fontId="3"/>
  </si>
  <si>
    <t>和・洋家具、室内調度品、神仏具、じゅうたん、カーテン、ござなど</t>
    <phoneticPr fontId="3"/>
  </si>
  <si>
    <t>テレビ、ラジオ、ステレオ、ＤＶＤ、エアコン、電気洗濯機、電気冷蔵庫、照明器具、電気こたつ、電気ストーブ、パソコン、電話機、携帯電話機など</t>
    <phoneticPr fontId="3"/>
  </si>
  <si>
    <t>陶磁器、ガラス器、漆器、金物、荒物、ガス器具、石油ストーブ、水道器具、ミシン、編機など</t>
    <phoneticPr fontId="3"/>
  </si>
  <si>
    <t>医薬品、化粧品、洗剤、書籍、文房具、事務用品、貴金属、宝石、美術工芸品、時計、眼鏡、カメラ、ビデオテープ、ＣＤソフト、ＤＶＤソフト、スポーツ用品、娯楽用品、玩具、電子応用玩具、ゲームソフト、楽器、園芸用品、大工用品、ペット関連商品、たばこ、喫煙具、燃料、自転車、自動車、トイレットペーパー、ティッシュペーパー、紙おむつなど</t>
    <phoneticPr fontId="3"/>
  </si>
  <si>
    <t>食堂、喫茶室、すし屋などその場で顧客に飲食させるもの</t>
    <phoneticPr fontId="3"/>
  </si>
  <si>
    <t>（百万円）</t>
    <rPh sb="1" eb="4">
      <t>ヒャクマンエン</t>
    </rPh>
    <phoneticPr fontId="3"/>
  </si>
  <si>
    <t>部門分類対応表</t>
    <rPh sb="0" eb="7">
      <t>ブモンブンルイタイオウヒョウ</t>
    </rPh>
    <phoneticPr fontId="3"/>
  </si>
  <si>
    <t>01農林漁業
111食料品
112飲料</t>
    <rPh sb="2" eb="6">
      <t>ノウリンギョギョウ</t>
    </rPh>
    <rPh sb="10" eb="13">
      <t>ショクリョウヒン</t>
    </rPh>
    <rPh sb="17" eb="19">
      <t>インリョウ</t>
    </rPh>
    <phoneticPr fontId="3"/>
  </si>
  <si>
    <t>113飼料・有機質肥料（別掲を除く。）・たばこ
16パルプ・紙・木製品
20化学製品
21石油・石炭製品
31業務用機器
34情報通信機器
359その他の輸送機械・同修理
39その他の製造工業製品
595映像・音声・文字情報制作</t>
    <rPh sb="3" eb="5">
      <t>シリョウ</t>
    </rPh>
    <rPh sb="6" eb="9">
      <t>ユウキシツ</t>
    </rPh>
    <rPh sb="9" eb="11">
      <t>ヒリョウ</t>
    </rPh>
    <rPh sb="12" eb="14">
      <t>ベッケイ</t>
    </rPh>
    <rPh sb="15" eb="16">
      <t>ノゾ</t>
    </rPh>
    <rPh sb="30" eb="31">
      <t>カミ</t>
    </rPh>
    <rPh sb="32" eb="35">
      <t>モクセイヒン</t>
    </rPh>
    <rPh sb="38" eb="42">
      <t>カガクセイヒン</t>
    </rPh>
    <rPh sb="45" eb="47">
      <t>セキユ</t>
    </rPh>
    <rPh sb="48" eb="50">
      <t>セキタン</t>
    </rPh>
    <rPh sb="50" eb="52">
      <t>セイヒン</t>
    </rPh>
    <rPh sb="55" eb="60">
      <t>ギョウムヨウキキ</t>
    </rPh>
    <rPh sb="63" eb="69">
      <t>ジョウホウツウシンキキ</t>
    </rPh>
    <rPh sb="75" eb="76">
      <t>タ</t>
    </rPh>
    <rPh sb="77" eb="81">
      <t>ユソウキカイ</t>
    </rPh>
    <rPh sb="82" eb="85">
      <t>ドウシュウリ</t>
    </rPh>
    <rPh sb="90" eb="91">
      <t>タ</t>
    </rPh>
    <rPh sb="92" eb="98">
      <t>セイゾウコウギョウセイヒン</t>
    </rPh>
    <rPh sb="102" eb="104">
      <t>エイゾウ</t>
    </rPh>
    <rPh sb="105" eb="107">
      <t>オンセイ</t>
    </rPh>
    <rPh sb="108" eb="112">
      <t>モジジョウホウ</t>
    </rPh>
    <rPh sb="112" eb="114">
      <t>セイサク</t>
    </rPh>
    <phoneticPr fontId="3"/>
  </si>
  <si>
    <t>111</t>
    <phoneticPr fontId="3"/>
  </si>
  <si>
    <t>112</t>
    <phoneticPr fontId="3"/>
  </si>
  <si>
    <t>16</t>
    <phoneticPr fontId="3"/>
  </si>
  <si>
    <t>113</t>
    <phoneticPr fontId="3"/>
  </si>
  <si>
    <t>111～113</t>
    <phoneticPr fontId="3"/>
  </si>
  <si>
    <t>産業連関表
部門分類コード
（大分類or中分類）</t>
    <rPh sb="6" eb="10">
      <t>ブモンブンルイ</t>
    </rPh>
    <rPh sb="15" eb="18">
      <t>ダイブンルイ</t>
    </rPh>
    <rPh sb="20" eb="23">
      <t>チュウブンルイ</t>
    </rPh>
    <phoneticPr fontId="3"/>
  </si>
  <si>
    <t>産業連関表
大分類コード</t>
    <rPh sb="0" eb="5">
      <t>サンギョウレンカンヒョウ</t>
    </rPh>
    <rPh sb="6" eb="9">
      <t>ダイブンルイ</t>
    </rPh>
    <phoneticPr fontId="3"/>
  </si>
  <si>
    <t>産業連関表
民間消費支出</t>
    <rPh sb="6" eb="12">
      <t>ミンカンショウヒシシュツ</t>
    </rPh>
    <phoneticPr fontId="3"/>
  </si>
  <si>
    <t>大分類or中分類
コード</t>
    <rPh sb="0" eb="3">
      <t>ダイブンルイ</t>
    </rPh>
    <rPh sb="5" eb="8">
      <t>チュウブンルイ</t>
    </rPh>
    <phoneticPr fontId="3"/>
  </si>
  <si>
    <t>売上増加額</t>
    <rPh sb="0" eb="2">
      <t>ウリアゲ</t>
    </rPh>
    <rPh sb="2" eb="4">
      <t>ゾウカ</t>
    </rPh>
    <rPh sb="4" eb="5">
      <t>ガク</t>
    </rPh>
    <phoneticPr fontId="3"/>
  </si>
  <si>
    <t>Ⓐ売上増加額</t>
    <rPh sb="1" eb="3">
      <t>ウリアゲ</t>
    </rPh>
    <rPh sb="3" eb="5">
      <t>ゾウカ</t>
    </rPh>
    <rPh sb="5" eb="6">
      <t>ガク</t>
    </rPh>
    <phoneticPr fontId="3"/>
  </si>
  <si>
    <t>　② 商業施設の売上増加額を入力</t>
    <rPh sb="3" eb="5">
      <t>ショウギョウ</t>
    </rPh>
    <rPh sb="5" eb="7">
      <t>シセツ</t>
    </rPh>
    <rPh sb="8" eb="10">
      <t>ウリアゲ</t>
    </rPh>
    <rPh sb="10" eb="12">
      <t>ゾウカ</t>
    </rPh>
    <rPh sb="12" eb="13">
      <t>ガク</t>
    </rPh>
    <rPh sb="14" eb="16">
      <t>ニュウリョク</t>
    </rPh>
    <phoneticPr fontId="3"/>
  </si>
  <si>
    <t>　③ 売上増加額（与件データ）を各産業部門に按分（自動計算）</t>
    <rPh sb="3" eb="5">
      <t>ウリアゲ</t>
    </rPh>
    <rPh sb="5" eb="7">
      <t>ゾウカ</t>
    </rPh>
    <rPh sb="7" eb="8">
      <t>ガク</t>
    </rPh>
    <rPh sb="8" eb="9">
      <t>ゾウガク</t>
    </rPh>
    <rPh sb="9" eb="11">
      <t>ヨケン</t>
    </rPh>
    <rPh sb="16" eb="17">
      <t>カク</t>
    </rPh>
    <rPh sb="17" eb="19">
      <t>サンギョウ</t>
    </rPh>
    <rPh sb="19" eb="21">
      <t>ブモン</t>
    </rPh>
    <rPh sb="22" eb="24">
      <t>アンブン</t>
    </rPh>
    <rPh sb="25" eb="29">
      <t>ジドウケイサン</t>
    </rPh>
    <phoneticPr fontId="3"/>
  </si>
  <si>
    <t>令和３年（2021年）３月30日</t>
    <rPh sb="0" eb="11">
      <t>３</t>
    </rPh>
    <rPh sb="12" eb="13">
      <t>ガツ</t>
    </rPh>
    <rPh sb="15" eb="16">
      <t>ニチ</t>
    </rPh>
    <phoneticPr fontId="3"/>
  </si>
  <si>
    <t>令和３年（2021年）</t>
  </si>
  <si>
    <t>「【ツール９】商業施設の売上増加」作成</t>
    <rPh sb="7" eb="11">
      <t>ショウギョウシセツ</t>
    </rPh>
    <rPh sb="12" eb="16">
      <t>ウリアゲゾウカ</t>
    </rPh>
    <rPh sb="17" eb="19">
      <t>サクセイ</t>
    </rPh>
    <phoneticPr fontId="3"/>
  </si>
  <si>
    <t>令和４年（2022年）12月28日</t>
  </si>
  <si>
    <t>令和３年（2021年）分の消費転換係数を追加</t>
  </si>
  <si>
    <t>令和４年（2022年）分の消費転換係数を追加</t>
    <phoneticPr fontId="3"/>
  </si>
  <si>
    <t>令和６年（2024年）１月３１日</t>
    <phoneticPr fontId="3"/>
  </si>
  <si>
    <t>令和５年（2023年）</t>
  </si>
  <si>
    <t>令和７年（2025年）１月３１日</t>
    <phoneticPr fontId="3"/>
  </si>
  <si>
    <t>令和５年（2023年）分の消費転換係数を追加</t>
    <phoneticPr fontId="3"/>
  </si>
  <si>
    <t>令和４年（2022年）</t>
  </si>
  <si>
    <t>百貨店＋スーパー（全国）</t>
  </si>
  <si>
    <t>「平成27年（2015年）熊本県産業連関表」から「令和２年（2020年）熊本県産業連関表」へデータ更新</t>
  </si>
  <si>
    <t>農業サービス（土地改良区、青果物共同選果場、航空防除、種付業、ふ卵業など）を含む</t>
    <rPh sb="0" eb="2">
      <t>ノウギョウ</t>
    </rPh>
    <rPh sb="7" eb="9">
      <t>トチ</t>
    </rPh>
    <rPh sb="9" eb="11">
      <t>カイリョウ</t>
    </rPh>
    <rPh sb="11" eb="12">
      <t>ク</t>
    </rPh>
    <rPh sb="13" eb="16">
      <t>セイカブツ</t>
    </rPh>
    <rPh sb="16" eb="18">
      <t>キョウドウ</t>
    </rPh>
    <rPh sb="18" eb="19">
      <t>セン</t>
    </rPh>
    <rPh sb="19" eb="20">
      <t>カ</t>
    </rPh>
    <rPh sb="20" eb="21">
      <t>ジョウ</t>
    </rPh>
    <rPh sb="22" eb="24">
      <t>コウクウ</t>
    </rPh>
    <rPh sb="24" eb="26">
      <t>ボウジョ</t>
    </rPh>
    <rPh sb="27" eb="29">
      <t>タネツ</t>
    </rPh>
    <rPh sb="29" eb="30">
      <t>ギョウ</t>
    </rPh>
    <rPh sb="32" eb="33">
      <t>ラン</t>
    </rPh>
    <rPh sb="33" eb="34">
      <t>ギョウ</t>
    </rPh>
    <rPh sb="38" eb="39">
      <t>フク</t>
    </rPh>
    <phoneticPr fontId="3"/>
  </si>
  <si>
    <t>宿泊業、飲食サービス、洗濯・理容・美容・浴場業、映画館、体育館、ゴルフ場、プール、公園、遊園地、パチンコ、カラオケボックス、写真業、冠婚葬祭業、学習塾、書道教授業、造園・植木業、獣医業など</t>
    <rPh sb="0" eb="2">
      <t>シュクハク</t>
    </rPh>
    <rPh sb="2" eb="3">
      <t>ギョウ</t>
    </rPh>
    <rPh sb="4" eb="6">
      <t>インショク</t>
    </rPh>
    <rPh sb="11" eb="13">
      <t>センタク</t>
    </rPh>
    <rPh sb="14" eb="16">
      <t>リヨウ</t>
    </rPh>
    <rPh sb="17" eb="19">
      <t>ビヨウ</t>
    </rPh>
    <rPh sb="20" eb="22">
      <t>ヨクジョウ</t>
    </rPh>
    <rPh sb="22" eb="23">
      <t>ギョウ</t>
    </rPh>
    <rPh sb="24" eb="27">
      <t>エイガカン</t>
    </rPh>
    <rPh sb="28" eb="31">
      <t>タイイクカン</t>
    </rPh>
    <rPh sb="35" eb="36">
      <t>ジョウ</t>
    </rPh>
    <rPh sb="41" eb="43">
      <t>コウエン</t>
    </rPh>
    <rPh sb="44" eb="47">
      <t>ユウエンチ</t>
    </rPh>
    <rPh sb="62" eb="64">
      <t>シャシン</t>
    </rPh>
    <rPh sb="64" eb="65">
      <t>ギョウ</t>
    </rPh>
    <rPh sb="66" eb="68">
      <t>カンコン</t>
    </rPh>
    <rPh sb="68" eb="70">
      <t>ソウサイ</t>
    </rPh>
    <rPh sb="70" eb="71">
      <t>ギョウ</t>
    </rPh>
    <rPh sb="72" eb="75">
      <t>ガクシュウジュク</t>
    </rPh>
    <rPh sb="76" eb="78">
      <t>ショドウ</t>
    </rPh>
    <rPh sb="78" eb="80">
      <t>キョウジュ</t>
    </rPh>
    <rPh sb="80" eb="81">
      <t>ギョウ</t>
    </rPh>
    <rPh sb="82" eb="84">
      <t>ゾウエン</t>
    </rPh>
    <rPh sb="85" eb="87">
      <t>ウエキ</t>
    </rPh>
    <rPh sb="87" eb="88">
      <t>ギョウ</t>
    </rPh>
    <phoneticPr fontId="3"/>
  </si>
  <si>
    <t>砂利・採石など</t>
    <rPh sb="0" eb="2">
      <t>ジャリ</t>
    </rPh>
    <rPh sb="3" eb="5">
      <t>サイセキ</t>
    </rPh>
    <phoneticPr fontId="3"/>
  </si>
  <si>
    <t>ガラス製品、セメント製品、陶磁器、砕石など</t>
    <rPh sb="3" eb="5">
      <t>セイヒン</t>
    </rPh>
    <rPh sb="10" eb="12">
      <t>セイヒン</t>
    </rPh>
    <rPh sb="13" eb="16">
      <t>トウジキ</t>
    </rPh>
    <phoneticPr fontId="3"/>
  </si>
  <si>
    <t>令和７年（2025年）７月24日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</si>
</sst>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_ "/>
    <numFmt numFmtId="177" formatCode="0_ "/>
    <numFmt numFmtId="178" formatCode="0.000000_ "/>
    <numFmt numFmtId="179" formatCode="#,##0.000000"/>
    <numFmt numFmtId="180" formatCode="#,##0.000000;[Red]\-#,##0.000000"/>
    <numFmt numFmtId="181" formatCode="#,##0_);[Red]\(#,##0\)"/>
    <numFmt numFmtId="182" formatCode="0_);[Red]\(0\)"/>
    <numFmt numFmtId="183" formatCode="0.0%"/>
    <numFmt numFmtId="184" formatCode="#,##0_ "/>
    <numFmt numFmtId="185" formatCode="#,##0&quot;人&quot;"/>
    <numFmt numFmtId="186" formatCode="#,##0&quot;百万円&quot;"/>
    <numFmt numFmtId="187" formatCode="0.00&quot;倍&quot;"/>
    <numFmt numFmtId="188" formatCode="0.000000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4"/>
      <color rgb="FF000040"/>
      <name val="ＭＳ 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40"/>
        <bgColor indexed="64"/>
      </patternFill>
    </fill>
    <fill>
      <gradientFill degree="180">
        <stop position="0">
          <color theme="3" tint="0.59999389629810485"/>
        </stop>
        <stop position="1">
          <color rgb="FF000040"/>
        </stop>
      </gradient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</fills>
  <borders count="20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/>
      <top style="dotted">
        <color rgb="FF0070C0"/>
      </top>
      <bottom/>
      <diagonal/>
    </border>
    <border>
      <left/>
      <right/>
      <top/>
      <bottom style="dotted">
        <color rgb="FF0070C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</cellStyleXfs>
  <cellXfs count="810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/>
    <xf numFmtId="0" fontId="7" fillId="3" borderId="0" xfId="0" applyFont="1" applyFill="1" applyAlignment="1">
      <alignment horizontal="center" vertical="center"/>
    </xf>
    <xf numFmtId="0" fontId="0" fillId="3" borderId="8" xfId="0" applyFill="1" applyBorder="1"/>
    <xf numFmtId="0" fontId="4" fillId="3" borderId="2" xfId="0" applyFont="1" applyFill="1" applyBorder="1" applyAlignment="1">
      <alignment wrapText="1"/>
    </xf>
    <xf numFmtId="0" fontId="4" fillId="3" borderId="0" xfId="0" applyFont="1" applyFill="1"/>
    <xf numFmtId="178" fontId="0" fillId="0" borderId="0" xfId="0" applyNumberFormat="1"/>
    <xf numFmtId="0" fontId="0" fillId="5" borderId="0" xfId="0" applyFill="1"/>
    <xf numFmtId="0" fontId="0" fillId="3" borderId="0" xfId="0" applyFill="1" applyAlignment="1" applyProtection="1">
      <alignment horizontal="right" wrapText="1"/>
      <protection locked="0"/>
    </xf>
    <xf numFmtId="0" fontId="0" fillId="0" borderId="0" xfId="0" applyAlignment="1">
      <alignment horizontal="left"/>
    </xf>
    <xf numFmtId="179" fontId="0" fillId="6" borderId="2" xfId="0" applyNumberFormat="1" applyFill="1" applyBorder="1"/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176" fontId="0" fillId="0" borderId="15" xfId="0" applyNumberFormat="1" applyBorder="1"/>
    <xf numFmtId="0" fontId="2" fillId="5" borderId="0" xfId="0" applyFont="1" applyFill="1"/>
    <xf numFmtId="0" fontId="0" fillId="5" borderId="0" xfId="0" applyFill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38" fontId="0" fillId="5" borderId="0" xfId="0" applyNumberFormat="1" applyFill="1" applyAlignment="1" applyProtection="1">
      <alignment horizontal="left" vertical="center"/>
      <protection locked="0"/>
    </xf>
    <xf numFmtId="0" fontId="8" fillId="5" borderId="0" xfId="0" applyFont="1" applyFill="1" applyAlignment="1">
      <alignment vertical="center"/>
    </xf>
    <xf numFmtId="0" fontId="0" fillId="3" borderId="12" xfId="0" applyFill="1" applyBorder="1"/>
    <xf numFmtId="0" fontId="0" fillId="0" borderId="3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38" fontId="0" fillId="6" borderId="14" xfId="1" applyFont="1" applyFill="1" applyBorder="1"/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38" fontId="0" fillId="0" borderId="0" xfId="1" applyFont="1" applyFill="1" applyBorder="1"/>
    <xf numFmtId="0" fontId="0" fillId="0" borderId="12" xfId="0" applyBorder="1" applyAlignment="1">
      <alignment horizontal="center"/>
    </xf>
    <xf numFmtId="0" fontId="4" fillId="0" borderId="39" xfId="0" applyFont="1" applyBorder="1" applyAlignment="1">
      <alignment horizontal="left"/>
    </xf>
    <xf numFmtId="38" fontId="0" fillId="6" borderId="51" xfId="1" applyFont="1" applyFill="1" applyBorder="1" applyAlignment="1"/>
    <xf numFmtId="38" fontId="0" fillId="6" borderId="52" xfId="1" applyFont="1" applyFill="1" applyBorder="1"/>
    <xf numFmtId="38" fontId="0" fillId="6" borderId="39" xfId="1" applyFont="1" applyFill="1" applyBorder="1"/>
    <xf numFmtId="38" fontId="0" fillId="6" borderId="51" xfId="1" applyFont="1" applyFill="1" applyBorder="1"/>
    <xf numFmtId="0" fontId="4" fillId="0" borderId="16" xfId="0" applyFont="1" applyBorder="1" applyAlignment="1">
      <alignment wrapText="1"/>
    </xf>
    <xf numFmtId="0" fontId="4" fillId="0" borderId="51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9" borderId="13" xfId="0" applyFill="1" applyBorder="1"/>
    <xf numFmtId="0" fontId="0" fillId="9" borderId="52" xfId="0" applyFill="1" applyBorder="1"/>
    <xf numFmtId="0" fontId="0" fillId="0" borderId="42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39" xfId="0" applyFont="1" applyBorder="1"/>
    <xf numFmtId="0" fontId="0" fillId="0" borderId="54" xfId="0" applyBorder="1"/>
    <xf numFmtId="0" fontId="0" fillId="7" borderId="42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180" fontId="0" fillId="6" borderId="39" xfId="0" applyNumberFormat="1" applyFill="1" applyBorder="1" applyAlignment="1">
      <alignment vertical="center"/>
    </xf>
    <xf numFmtId="0" fontId="0" fillId="5" borderId="0" xfId="0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79" fontId="0" fillId="7" borderId="42" xfId="0" applyNumberFormat="1" applyFill="1" applyBorder="1"/>
    <xf numFmtId="38" fontId="0" fillId="6" borderId="42" xfId="1" applyFont="1" applyFill="1" applyBorder="1"/>
    <xf numFmtId="0" fontId="4" fillId="3" borderId="23" xfId="0" applyFont="1" applyFill="1" applyBorder="1" applyAlignment="1">
      <alignment horizontal="left" vertical="center" wrapText="1"/>
    </xf>
    <xf numFmtId="0" fontId="4" fillId="3" borderId="38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0" fillId="3" borderId="42" xfId="0" applyFill="1" applyBorder="1" applyAlignment="1">
      <alignment vertical="center"/>
    </xf>
    <xf numFmtId="0" fontId="0" fillId="3" borderId="39" xfId="0" applyFill="1" applyBorder="1" applyAlignment="1">
      <alignment horizontal="left" vertical="center"/>
    </xf>
    <xf numFmtId="0" fontId="4" fillId="5" borderId="56" xfId="0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4" fillId="5" borderId="57" xfId="0" applyFont="1" applyFill="1" applyBorder="1" applyAlignment="1" applyProtection="1">
      <alignment horizontal="center" vertical="center" wrapText="1"/>
      <protection locked="0"/>
    </xf>
    <xf numFmtId="38" fontId="2" fillId="0" borderId="17" xfId="0" applyNumberFormat="1" applyFont="1" applyBorder="1" applyAlignment="1" applyProtection="1">
      <alignment wrapText="1"/>
      <protection locked="0"/>
    </xf>
    <xf numFmtId="38" fontId="2" fillId="0" borderId="29" xfId="0" applyNumberFormat="1" applyFont="1" applyBorder="1" applyProtection="1">
      <protection locked="0"/>
    </xf>
    <xf numFmtId="38" fontId="2" fillId="0" borderId="18" xfId="0" applyNumberFormat="1" applyFont="1" applyBorder="1" applyProtection="1">
      <protection locked="0"/>
    </xf>
    <xf numFmtId="38" fontId="2" fillId="0" borderId="43" xfId="1" applyFont="1" applyFill="1" applyBorder="1" applyProtection="1">
      <protection locked="0"/>
    </xf>
    <xf numFmtId="0" fontId="0" fillId="5" borderId="58" xfId="0" applyFill="1" applyBorder="1" applyAlignment="1" applyProtection="1">
      <alignment horizontal="left"/>
      <protection locked="0"/>
    </xf>
    <xf numFmtId="38" fontId="2" fillId="0" borderId="59" xfId="0" applyNumberFormat="1" applyFont="1" applyBorder="1" applyAlignment="1" applyProtection="1">
      <alignment wrapText="1"/>
      <protection locked="0"/>
    </xf>
    <xf numFmtId="38" fontId="2" fillId="0" borderId="60" xfId="0" applyNumberFormat="1" applyFont="1" applyBorder="1" applyProtection="1">
      <protection locked="0"/>
    </xf>
    <xf numFmtId="38" fontId="2" fillId="0" borderId="61" xfId="0" applyNumberFormat="1" applyFont="1" applyBorder="1" applyProtection="1">
      <protection locked="0"/>
    </xf>
    <xf numFmtId="38" fontId="2" fillId="0" borderId="62" xfId="1" applyFont="1" applyFill="1" applyBorder="1" applyProtection="1">
      <protection locked="0"/>
    </xf>
    <xf numFmtId="0" fontId="0" fillId="5" borderId="63" xfId="0" applyFill="1" applyBorder="1" applyAlignment="1" applyProtection="1">
      <alignment horizontal="left"/>
      <protection locked="0"/>
    </xf>
    <xf numFmtId="38" fontId="2" fillId="0" borderId="64" xfId="0" applyNumberFormat="1" applyFont="1" applyBorder="1" applyAlignment="1" applyProtection="1">
      <alignment wrapText="1"/>
      <protection locked="0"/>
    </xf>
    <xf numFmtId="38" fontId="2" fillId="0" borderId="65" xfId="0" applyNumberFormat="1" applyFont="1" applyBorder="1" applyProtection="1">
      <protection locked="0"/>
    </xf>
    <xf numFmtId="38" fontId="2" fillId="0" borderId="66" xfId="0" applyNumberFormat="1" applyFont="1" applyBorder="1" applyProtection="1">
      <protection locked="0"/>
    </xf>
    <xf numFmtId="38" fontId="2" fillId="0" borderId="67" xfId="1" applyFont="1" applyFill="1" applyBorder="1" applyProtection="1">
      <protection locked="0"/>
    </xf>
    <xf numFmtId="38" fontId="2" fillId="0" borderId="70" xfId="0" applyNumberFormat="1" applyFont="1" applyBorder="1" applyProtection="1">
      <protection locked="0"/>
    </xf>
    <xf numFmtId="38" fontId="2" fillId="0" borderId="69" xfId="0" applyNumberFormat="1" applyFont="1" applyBorder="1" applyProtection="1">
      <protection locked="0"/>
    </xf>
    <xf numFmtId="38" fontId="2" fillId="0" borderId="57" xfId="0" applyNumberFormat="1" applyFont="1" applyBorder="1" applyProtection="1">
      <protection locked="0"/>
    </xf>
    <xf numFmtId="38" fontId="2" fillId="0" borderId="70" xfId="1" applyFont="1" applyFill="1" applyBorder="1" applyProtection="1">
      <protection locked="0"/>
    </xf>
    <xf numFmtId="38" fontId="2" fillId="0" borderId="42" xfId="0" applyNumberFormat="1" applyFont="1" applyBorder="1" applyProtection="1">
      <protection locked="0"/>
    </xf>
    <xf numFmtId="38" fontId="2" fillId="0" borderId="51" xfId="0" applyNumberFormat="1" applyFont="1" applyBorder="1" applyProtection="1">
      <protection locked="0"/>
    </xf>
    <xf numFmtId="38" fontId="2" fillId="0" borderId="13" xfId="0" applyNumberFormat="1" applyFont="1" applyBorder="1" applyProtection="1">
      <protection locked="0"/>
    </xf>
    <xf numFmtId="0" fontId="4" fillId="5" borderId="73" xfId="0" applyFont="1" applyFill="1" applyBorder="1" applyAlignment="1" applyProtection="1">
      <alignment horizontal="center" vertical="center" wrapText="1"/>
      <protection locked="0"/>
    </xf>
    <xf numFmtId="38" fontId="2" fillId="0" borderId="44" xfId="0" applyNumberFormat="1" applyFont="1" applyBorder="1" applyProtection="1">
      <protection locked="0"/>
    </xf>
    <xf numFmtId="38" fontId="2" fillId="0" borderId="74" xfId="0" applyNumberFormat="1" applyFont="1" applyBorder="1" applyProtection="1">
      <protection locked="0"/>
    </xf>
    <xf numFmtId="38" fontId="2" fillId="0" borderId="75" xfId="0" applyNumberFormat="1" applyFont="1" applyBorder="1" applyProtection="1">
      <protection locked="0"/>
    </xf>
    <xf numFmtId="38" fontId="2" fillId="0" borderId="55" xfId="0" applyNumberFormat="1" applyFont="1" applyBorder="1" applyProtection="1">
      <protection locked="0"/>
    </xf>
    <xf numFmtId="38" fontId="2" fillId="0" borderId="39" xfId="0" applyNumberFormat="1" applyFont="1" applyBorder="1" applyProtection="1">
      <protection locked="0"/>
    </xf>
    <xf numFmtId="38" fontId="0" fillId="6" borderId="53" xfId="1" applyFont="1" applyFill="1" applyBorder="1"/>
    <xf numFmtId="0" fontId="4" fillId="8" borderId="77" xfId="0" applyFont="1" applyFill="1" applyBorder="1" applyAlignment="1">
      <alignment horizontal="center" vertical="center" wrapText="1"/>
    </xf>
    <xf numFmtId="0" fontId="4" fillId="5" borderId="73" xfId="0" applyFont="1" applyFill="1" applyBorder="1" applyProtection="1">
      <protection locked="0"/>
    </xf>
    <xf numFmtId="181" fontId="0" fillId="4" borderId="42" xfId="0" applyNumberFormat="1" applyFill="1" applyBorder="1"/>
    <xf numFmtId="181" fontId="0" fillId="4" borderId="13" xfId="0" applyNumberFormat="1" applyFill="1" applyBorder="1"/>
    <xf numFmtId="181" fontId="0" fillId="4" borderId="39" xfId="0" applyNumberFormat="1" applyFill="1" applyBorder="1"/>
    <xf numFmtId="181" fontId="0" fillId="4" borderId="14" xfId="0" applyNumberFormat="1" applyFill="1" applyBorder="1"/>
    <xf numFmtId="0" fontId="0" fillId="9" borderId="14" xfId="0" applyFill="1" applyBorder="1"/>
    <xf numFmtId="0" fontId="0" fillId="5" borderId="12" xfId="0" applyFill="1" applyBorder="1"/>
    <xf numFmtId="0" fontId="0" fillId="5" borderId="52" xfId="0" applyFill="1" applyBorder="1"/>
    <xf numFmtId="184" fontId="0" fillId="4" borderId="52" xfId="0" applyNumberFormat="1" applyFill="1" applyBorder="1"/>
    <xf numFmtId="177" fontId="0" fillId="4" borderId="53" xfId="0" applyNumberFormat="1" applyFill="1" applyBorder="1"/>
    <xf numFmtId="177" fontId="0" fillId="4" borderId="39" xfId="0" applyNumberFormat="1" applyFill="1" applyBorder="1"/>
    <xf numFmtId="0" fontId="0" fillId="4" borderId="42" xfId="0" applyFill="1" applyBorder="1"/>
    <xf numFmtId="0" fontId="0" fillId="4" borderId="39" xfId="0" applyFill="1" applyBorder="1"/>
    <xf numFmtId="0" fontId="11" fillId="5" borderId="0" xfId="0" applyFont="1" applyFill="1" applyAlignment="1" applyProtection="1">
      <alignment vertical="center"/>
      <protection locked="0"/>
    </xf>
    <xf numFmtId="0" fontId="0" fillId="5" borderId="0" xfId="0" applyFill="1" applyAlignment="1">
      <alignment horizontal="right"/>
    </xf>
    <xf numFmtId="0" fontId="0" fillId="9" borderId="16" xfId="0" applyFill="1" applyBorder="1"/>
    <xf numFmtId="0" fontId="4" fillId="5" borderId="56" xfId="0" applyFont="1" applyFill="1" applyBorder="1" applyAlignment="1" applyProtection="1">
      <alignment horizontal="center"/>
      <protection locked="0"/>
    </xf>
    <xf numFmtId="0" fontId="4" fillId="5" borderId="73" xfId="0" applyFont="1" applyFill="1" applyBorder="1" applyAlignment="1" applyProtection="1">
      <alignment horizontal="center"/>
      <protection locked="0"/>
    </xf>
    <xf numFmtId="0" fontId="0" fillId="0" borderId="5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181" fontId="0" fillId="0" borderId="42" xfId="0" applyNumberFormat="1" applyBorder="1"/>
    <xf numFmtId="181" fontId="0" fillId="0" borderId="52" xfId="0" applyNumberFormat="1" applyBorder="1"/>
    <xf numFmtId="181" fontId="0" fillId="0" borderId="39" xfId="0" applyNumberFormat="1" applyBorder="1"/>
    <xf numFmtId="38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87" xfId="0" applyFont="1" applyFill="1" applyBorder="1" applyAlignment="1">
      <alignment horizontal="center" vertical="center" wrapText="1"/>
    </xf>
    <xf numFmtId="0" fontId="4" fillId="5" borderId="83" xfId="0" applyFont="1" applyFill="1" applyBorder="1" applyProtection="1">
      <protection locked="0"/>
    </xf>
    <xf numFmtId="0" fontId="4" fillId="5" borderId="86" xfId="0" applyFont="1" applyFill="1" applyBorder="1" applyProtection="1">
      <protection locked="0"/>
    </xf>
    <xf numFmtId="0" fontId="15" fillId="10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4" fillId="5" borderId="0" xfId="0" applyFont="1" applyFill="1" applyAlignment="1">
      <alignment vertical="center"/>
    </xf>
    <xf numFmtId="0" fontId="16" fillId="5" borderId="0" xfId="0" applyFont="1" applyFill="1" applyAlignment="1" applyProtection="1">
      <alignment vertical="center"/>
      <protection locked="0"/>
    </xf>
    <xf numFmtId="0" fontId="4" fillId="8" borderId="41" xfId="0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83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8" borderId="91" xfId="0" applyFont="1" applyFill="1" applyBorder="1" applyAlignment="1">
      <alignment horizontal="center" vertical="center" wrapText="1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>
      <alignment wrapText="1"/>
    </xf>
    <xf numFmtId="0" fontId="2" fillId="5" borderId="0" xfId="0" applyFont="1" applyFill="1" applyAlignment="1" applyProtection="1">
      <alignment wrapText="1"/>
      <protection locked="0"/>
    </xf>
    <xf numFmtId="0" fontId="0" fillId="5" borderId="48" xfId="0" applyFill="1" applyBorder="1" applyProtection="1">
      <protection locked="0"/>
    </xf>
    <xf numFmtId="38" fontId="2" fillId="5" borderId="0" xfId="0" applyNumberFormat="1" applyFont="1" applyFill="1" applyProtection="1">
      <protection locked="0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 applyProtection="1">
      <alignment vertical="center"/>
      <protection locked="0"/>
    </xf>
    <xf numFmtId="181" fontId="0" fillId="0" borderId="94" xfId="0" applyNumberFormat="1" applyBorder="1"/>
    <xf numFmtId="181" fontId="0" fillId="0" borderId="95" xfId="5" applyNumberFormat="1" applyFont="1" applyFill="1" applyBorder="1" applyAlignment="1"/>
    <xf numFmtId="181" fontId="0" fillId="0" borderId="96" xfId="0" applyNumberFormat="1" applyBorder="1"/>
    <xf numFmtId="183" fontId="0" fillId="0" borderId="97" xfId="0" applyNumberFormat="1" applyBorder="1"/>
    <xf numFmtId="181" fontId="0" fillId="0" borderId="22" xfId="0" applyNumberFormat="1" applyBorder="1"/>
    <xf numFmtId="181" fontId="0" fillId="0" borderId="99" xfId="5" applyNumberFormat="1" applyFont="1" applyFill="1" applyBorder="1" applyAlignment="1"/>
    <xf numFmtId="181" fontId="0" fillId="0" borderId="23" xfId="0" applyNumberFormat="1" applyBorder="1"/>
    <xf numFmtId="183" fontId="0" fillId="0" borderId="100" xfId="0" applyNumberFormat="1" applyBorder="1"/>
    <xf numFmtId="181" fontId="0" fillId="0" borderId="103" xfId="0" applyNumberFormat="1" applyBorder="1"/>
    <xf numFmtId="181" fontId="0" fillId="0" borderId="104" xfId="5" applyNumberFormat="1" applyFont="1" applyFill="1" applyBorder="1" applyAlignment="1"/>
    <xf numFmtId="181" fontId="0" fillId="0" borderId="105" xfId="0" applyNumberFormat="1" applyBorder="1"/>
    <xf numFmtId="183" fontId="0" fillId="0" borderId="106" xfId="0" applyNumberFormat="1" applyBorder="1"/>
    <xf numFmtId="181" fontId="0" fillId="0" borderId="109" xfId="0" applyNumberFormat="1" applyBorder="1"/>
    <xf numFmtId="181" fontId="0" fillId="0" borderId="110" xfId="5" applyNumberFormat="1" applyFont="1" applyFill="1" applyBorder="1" applyAlignment="1"/>
    <xf numFmtId="181" fontId="0" fillId="0" borderId="111" xfId="0" applyNumberFormat="1" applyBorder="1"/>
    <xf numFmtId="183" fontId="0" fillId="0" borderId="112" xfId="0" applyNumberFormat="1" applyBorder="1"/>
    <xf numFmtId="181" fontId="0" fillId="0" borderId="115" xfId="0" applyNumberFormat="1" applyBorder="1"/>
    <xf numFmtId="181" fontId="0" fillId="0" borderId="116" xfId="5" applyNumberFormat="1" applyFont="1" applyFill="1" applyBorder="1" applyAlignment="1"/>
    <xf numFmtId="181" fontId="0" fillId="0" borderId="117" xfId="0" applyNumberFormat="1" applyBorder="1"/>
    <xf numFmtId="183" fontId="0" fillId="0" borderId="118" xfId="0" applyNumberFormat="1" applyBorder="1"/>
    <xf numFmtId="0" fontId="0" fillId="5" borderId="0" xfId="0" applyFill="1" applyAlignment="1">
      <alignment vertical="top" wrapText="1"/>
    </xf>
    <xf numFmtId="0" fontId="12" fillId="5" borderId="0" xfId="0" applyFont="1" applyFill="1" applyAlignment="1">
      <alignment horizontal="right" vertical="center"/>
    </xf>
    <xf numFmtId="0" fontId="0" fillId="10" borderId="0" xfId="0" applyFill="1" applyAlignment="1">
      <alignment vertical="center"/>
    </xf>
    <xf numFmtId="0" fontId="19" fillId="5" borderId="29" xfId="0" applyFont="1" applyFill="1" applyBorder="1" applyAlignment="1">
      <alignment vertical="center"/>
    </xf>
    <xf numFmtId="0" fontId="19" fillId="5" borderId="48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41" xfId="0" applyFont="1" applyFill="1" applyBorder="1" applyAlignment="1">
      <alignment vertical="center"/>
    </xf>
    <xf numFmtId="0" fontId="21" fillId="5" borderId="122" xfId="0" applyFont="1" applyFill="1" applyBorder="1" applyAlignment="1" applyProtection="1">
      <alignment horizontal="center" vertical="center"/>
      <protection locked="0"/>
    </xf>
    <xf numFmtId="176" fontId="22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0" fillId="5" borderId="0" xfId="0" applyFont="1" applyFill="1" applyAlignment="1" applyProtection="1">
      <alignment horizontal="left" vertical="center"/>
      <protection locked="0"/>
    </xf>
    <xf numFmtId="0" fontId="0" fillId="5" borderId="124" xfId="0" applyFill="1" applyBorder="1" applyAlignment="1">
      <alignment vertical="center" wrapText="1"/>
    </xf>
    <xf numFmtId="0" fontId="0" fillId="5" borderId="125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8" fillId="10" borderId="43" xfId="0" applyFont="1" applyFill="1" applyBorder="1" applyAlignment="1">
      <alignment horizontal="left" vertical="center" wrapText="1" indent="1"/>
    </xf>
    <xf numFmtId="0" fontId="18" fillId="10" borderId="47" xfId="0" applyFont="1" applyFill="1" applyBorder="1" applyAlignment="1">
      <alignment vertical="center"/>
    </xf>
    <xf numFmtId="0" fontId="13" fillId="13" borderId="0" xfId="0" applyFont="1" applyFill="1" applyAlignment="1">
      <alignment horizontal="center" vertical="center"/>
    </xf>
    <xf numFmtId="0" fontId="0" fillId="13" borderId="0" xfId="0" applyFill="1"/>
    <xf numFmtId="38" fontId="0" fillId="13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143" xfId="0" applyBorder="1"/>
    <xf numFmtId="0" fontId="0" fillId="0" borderId="144" xfId="0" applyBorder="1"/>
    <xf numFmtId="0" fontId="0" fillId="0" borderId="144" xfId="0" applyBorder="1" applyAlignment="1">
      <alignment horizontal="right"/>
    </xf>
    <xf numFmtId="0" fontId="0" fillId="0" borderId="57" xfId="0" applyBorder="1" applyAlignment="1">
      <alignment horizontal="center" vertical="center"/>
    </xf>
    <xf numFmtId="0" fontId="0" fillId="0" borderId="76" xfId="0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3" borderId="147" xfId="0" applyFont="1" applyFill="1" applyBorder="1" applyAlignment="1">
      <alignment horizontal="center" vertical="center"/>
    </xf>
    <xf numFmtId="0" fontId="0" fillId="3" borderId="148" xfId="0" applyFill="1" applyBorder="1" applyAlignment="1">
      <alignment horizontal="left" vertical="center"/>
    </xf>
    <xf numFmtId="0" fontId="4" fillId="3" borderId="148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 wrapText="1"/>
    </xf>
    <xf numFmtId="0" fontId="4" fillId="3" borderId="103" xfId="0" applyFont="1" applyFill="1" applyBorder="1" applyAlignment="1">
      <alignment horizontal="center" vertical="center"/>
    </xf>
    <xf numFmtId="0" fontId="0" fillId="3" borderId="105" xfId="0" applyFill="1" applyBorder="1" applyAlignment="1">
      <alignment horizontal="left" vertical="center"/>
    </xf>
    <xf numFmtId="0" fontId="4" fillId="3" borderId="105" xfId="0" applyFont="1" applyFill="1" applyBorder="1" applyAlignment="1">
      <alignment horizontal="left" vertical="center" wrapText="1"/>
    </xf>
    <xf numFmtId="0" fontId="4" fillId="3" borderId="109" xfId="0" applyFont="1" applyFill="1" applyBorder="1" applyAlignment="1">
      <alignment horizontal="center" vertical="center"/>
    </xf>
    <xf numFmtId="0" fontId="0" fillId="3" borderId="111" xfId="0" applyFill="1" applyBorder="1" applyAlignment="1">
      <alignment horizontal="left" vertical="center"/>
    </xf>
    <xf numFmtId="0" fontId="4" fillId="3" borderId="111" xfId="0" applyFont="1" applyFill="1" applyBorder="1" applyAlignment="1">
      <alignment horizontal="left" vertical="center" wrapText="1"/>
    </xf>
    <xf numFmtId="0" fontId="0" fillId="5" borderId="151" xfId="0" applyFill="1" applyBorder="1"/>
    <xf numFmtId="179" fontId="0" fillId="7" borderId="110" xfId="0" applyNumberFormat="1" applyFill="1" applyBorder="1"/>
    <xf numFmtId="0" fontId="0" fillId="5" borderId="152" xfId="0" applyFill="1" applyBorder="1" applyAlignment="1">
      <alignment wrapText="1"/>
    </xf>
    <xf numFmtId="179" fontId="0" fillId="7" borderId="99" xfId="0" applyNumberFormat="1" applyFill="1" applyBorder="1"/>
    <xf numFmtId="0" fontId="0" fillId="5" borderId="152" xfId="0" applyFill="1" applyBorder="1"/>
    <xf numFmtId="0" fontId="0" fillId="5" borderId="153" xfId="0" applyFill="1" applyBorder="1"/>
    <xf numFmtId="179" fontId="0" fillId="7" borderId="104" xfId="0" applyNumberFormat="1" applyFill="1" applyBorder="1"/>
    <xf numFmtId="49" fontId="4" fillId="0" borderId="147" xfId="0" applyNumberFormat="1" applyFont="1" applyBorder="1" applyAlignment="1">
      <alignment horizontal="center"/>
    </xf>
    <xf numFmtId="0" fontId="4" fillId="0" borderId="148" xfId="0" applyFont="1" applyBorder="1" applyAlignment="1">
      <alignment horizontal="left"/>
    </xf>
    <xf numFmtId="38" fontId="2" fillId="7" borderId="154" xfId="0" applyNumberFormat="1" applyFont="1" applyFill="1" applyBorder="1" applyAlignment="1">
      <alignment horizontal="right"/>
    </xf>
    <xf numFmtId="38" fontId="0" fillId="6" borderId="155" xfId="1" applyFont="1" applyFill="1" applyBorder="1"/>
    <xf numFmtId="38" fontId="0" fillId="6" borderId="156" xfId="1" applyFont="1" applyFill="1" applyBorder="1"/>
    <xf numFmtId="38" fontId="0" fillId="6" borderId="148" xfId="1" applyFont="1" applyFill="1" applyBorder="1"/>
    <xf numFmtId="177" fontId="0" fillId="9" borderId="147" xfId="0" applyNumberFormat="1" applyFill="1" applyBorder="1"/>
    <xf numFmtId="177" fontId="0" fillId="9" borderId="157" xfId="0" applyNumberFormat="1" applyFill="1" applyBorder="1"/>
    <xf numFmtId="38" fontId="0" fillId="6" borderId="95" xfId="1" applyFont="1" applyFill="1" applyBorder="1"/>
    <xf numFmtId="38" fontId="0" fillId="6" borderId="96" xfId="1" applyFont="1" applyFill="1" applyBorder="1"/>
    <xf numFmtId="38" fontId="0" fillId="6" borderId="147" xfId="0" applyNumberFormat="1" applyFill="1" applyBorder="1"/>
    <xf numFmtId="38" fontId="0" fillId="6" borderId="154" xfId="0" applyNumberFormat="1" applyFill="1" applyBorder="1"/>
    <xf numFmtId="38" fontId="0" fillId="6" borderId="155" xfId="0" applyNumberFormat="1" applyFill="1" applyBorder="1"/>
    <xf numFmtId="181" fontId="0" fillId="4" borderId="94" xfId="0" applyNumberFormat="1" applyFill="1" applyBorder="1"/>
    <xf numFmtId="181" fontId="0" fillId="4" borderId="158" xfId="0" applyNumberFormat="1" applyFill="1" applyBorder="1"/>
    <xf numFmtId="181" fontId="0" fillId="4" borderId="96" xfId="0" applyNumberFormat="1" applyFill="1" applyBorder="1"/>
    <xf numFmtId="181" fontId="0" fillId="4" borderId="93" xfId="0" applyNumberFormat="1" applyFill="1" applyBorder="1"/>
    <xf numFmtId="0" fontId="0" fillId="4" borderId="93" xfId="0" applyFill="1" applyBorder="1"/>
    <xf numFmtId="0" fontId="0" fillId="0" borderId="94" xfId="0" applyBorder="1"/>
    <xf numFmtId="0" fontId="0" fillId="4" borderId="95" xfId="0" applyFill="1" applyBorder="1" applyAlignment="1">
      <alignment shrinkToFit="1"/>
    </xf>
    <xf numFmtId="182" fontId="0" fillId="4" borderId="95" xfId="0" applyNumberFormat="1" applyFill="1" applyBorder="1"/>
    <xf numFmtId="182" fontId="0" fillId="4" borderId="159" xfId="5" applyNumberFormat="1" applyFont="1" applyFill="1" applyBorder="1" applyAlignment="1"/>
    <xf numFmtId="182" fontId="0" fillId="4" borderId="96" xfId="0" applyNumberFormat="1" applyFill="1" applyBorder="1"/>
    <xf numFmtId="183" fontId="0" fillId="4" borderId="157" xfId="0" applyNumberFormat="1" applyFill="1" applyBorder="1"/>
    <xf numFmtId="0" fontId="0" fillId="4" borderId="94" xfId="0" applyFill="1" applyBorder="1"/>
    <xf numFmtId="0" fontId="0" fillId="4" borderId="96" xfId="0" applyFill="1" applyBorder="1"/>
    <xf numFmtId="49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38" fontId="2" fillId="7" borderId="160" xfId="0" applyNumberFormat="1" applyFont="1" applyFill="1" applyBorder="1" applyAlignment="1">
      <alignment horizontal="right"/>
    </xf>
    <xf numFmtId="38" fontId="0" fillId="6" borderId="99" xfId="1" applyFont="1" applyFill="1" applyBorder="1"/>
    <xf numFmtId="38" fontId="0" fillId="6" borderId="152" xfId="1" applyFont="1" applyFill="1" applyBorder="1"/>
    <xf numFmtId="38" fontId="0" fillId="6" borderId="23" xfId="1" applyFont="1" applyFill="1" applyBorder="1"/>
    <xf numFmtId="177" fontId="0" fillId="9" borderId="22" xfId="0" applyNumberFormat="1" applyFill="1" applyBorder="1"/>
    <xf numFmtId="177" fontId="0" fillId="9" borderId="161" xfId="0" applyNumberFormat="1" applyFill="1" applyBorder="1"/>
    <xf numFmtId="38" fontId="0" fillId="6" borderId="22" xfId="0" applyNumberFormat="1" applyFill="1" applyBorder="1"/>
    <xf numFmtId="38" fontId="0" fillId="6" borderId="160" xfId="0" applyNumberFormat="1" applyFill="1" applyBorder="1"/>
    <xf numFmtId="38" fontId="0" fillId="6" borderId="99" xfId="0" applyNumberFormat="1" applyFill="1" applyBorder="1"/>
    <xf numFmtId="181" fontId="0" fillId="4" borderId="22" xfId="0" applyNumberFormat="1" applyFill="1" applyBorder="1"/>
    <xf numFmtId="181" fontId="0" fillId="4" borderId="161" xfId="0" applyNumberFormat="1" applyFill="1" applyBorder="1"/>
    <xf numFmtId="181" fontId="0" fillId="4" borderId="23" xfId="0" applyNumberFormat="1" applyFill="1" applyBorder="1"/>
    <xf numFmtId="181" fontId="0" fillId="4" borderId="40" xfId="0" applyNumberFormat="1" applyFill="1" applyBorder="1"/>
    <xf numFmtId="0" fontId="0" fillId="4" borderId="40" xfId="0" applyFill="1" applyBorder="1"/>
    <xf numFmtId="0" fontId="0" fillId="0" borderId="22" xfId="0" applyBorder="1"/>
    <xf numFmtId="0" fontId="0" fillId="4" borderId="99" xfId="0" applyFill="1" applyBorder="1" applyAlignment="1">
      <alignment shrinkToFit="1"/>
    </xf>
    <xf numFmtId="182" fontId="0" fillId="4" borderId="99" xfId="0" applyNumberFormat="1" applyFill="1" applyBorder="1"/>
    <xf numFmtId="182" fontId="0" fillId="4" borderId="152" xfId="5" applyNumberFormat="1" applyFont="1" applyFill="1" applyBorder="1" applyAlignment="1"/>
    <xf numFmtId="182" fontId="0" fillId="4" borderId="23" xfId="0" applyNumberFormat="1" applyFill="1" applyBorder="1"/>
    <xf numFmtId="183" fontId="0" fillId="4" borderId="161" xfId="0" applyNumberFormat="1" applyFill="1" applyBorder="1"/>
    <xf numFmtId="0" fontId="0" fillId="4" borderId="22" xfId="0" applyFill="1" applyBorder="1"/>
    <xf numFmtId="0" fontId="0" fillId="4" borderId="23" xfId="0" applyFill="1" applyBorder="1"/>
    <xf numFmtId="49" fontId="4" fillId="0" borderId="103" xfId="0" applyNumberFormat="1" applyFont="1" applyBorder="1" applyAlignment="1">
      <alignment horizontal="center"/>
    </xf>
    <xf numFmtId="0" fontId="4" fillId="0" borderId="105" xfId="0" applyFont="1" applyBorder="1" applyAlignment="1">
      <alignment horizontal="left"/>
    </xf>
    <xf numFmtId="38" fontId="2" fillId="7" borderId="162" xfId="0" applyNumberFormat="1" applyFont="1" applyFill="1" applyBorder="1" applyAlignment="1">
      <alignment horizontal="right"/>
    </xf>
    <xf numFmtId="38" fontId="0" fillId="6" borderId="104" xfId="1" applyFont="1" applyFill="1" applyBorder="1"/>
    <xf numFmtId="38" fontId="0" fillId="6" borderId="153" xfId="1" applyFont="1" applyFill="1" applyBorder="1"/>
    <xf numFmtId="38" fontId="0" fillId="6" borderId="105" xfId="1" applyFont="1" applyFill="1" applyBorder="1"/>
    <xf numFmtId="177" fontId="0" fillId="9" borderId="103" xfId="0" applyNumberFormat="1" applyFill="1" applyBorder="1"/>
    <xf numFmtId="177" fontId="0" fillId="9" borderId="163" xfId="0" applyNumberFormat="1" applyFill="1" applyBorder="1"/>
    <xf numFmtId="38" fontId="0" fillId="6" borderId="103" xfId="0" applyNumberFormat="1" applyFill="1" applyBorder="1"/>
    <xf numFmtId="38" fontId="0" fillId="6" borderId="162" xfId="0" applyNumberFormat="1" applyFill="1" applyBorder="1"/>
    <xf numFmtId="38" fontId="0" fillId="6" borderId="104" xfId="0" applyNumberFormat="1" applyFill="1" applyBorder="1"/>
    <xf numFmtId="181" fontId="0" fillId="4" borderId="103" xfId="0" applyNumberFormat="1" applyFill="1" applyBorder="1"/>
    <xf numFmtId="181" fontId="0" fillId="4" borderId="163" xfId="0" applyNumberFormat="1" applyFill="1" applyBorder="1"/>
    <xf numFmtId="181" fontId="0" fillId="4" borderId="105" xfId="0" applyNumberFormat="1" applyFill="1" applyBorder="1"/>
    <xf numFmtId="181" fontId="0" fillId="4" borderId="102" xfId="0" applyNumberFormat="1" applyFill="1" applyBorder="1"/>
    <xf numFmtId="0" fontId="0" fillId="4" borderId="102" xfId="0" applyFill="1" applyBorder="1"/>
    <xf numFmtId="0" fontId="0" fillId="0" borderId="103" xfId="0" applyBorder="1"/>
    <xf numFmtId="0" fontId="0" fillId="4" borderId="104" xfId="0" applyFill="1" applyBorder="1" applyAlignment="1">
      <alignment shrinkToFit="1"/>
    </xf>
    <xf numFmtId="182" fontId="0" fillId="4" borderId="104" xfId="0" applyNumberFormat="1" applyFill="1" applyBorder="1"/>
    <xf numFmtId="182" fontId="0" fillId="4" borderId="153" xfId="5" applyNumberFormat="1" applyFont="1" applyFill="1" applyBorder="1" applyAlignment="1"/>
    <xf numFmtId="182" fontId="0" fillId="4" borderId="105" xfId="0" applyNumberFormat="1" applyFill="1" applyBorder="1"/>
    <xf numFmtId="183" fontId="0" fillId="4" borderId="163" xfId="0" applyNumberFormat="1" applyFill="1" applyBorder="1"/>
    <xf numFmtId="0" fontId="0" fillId="4" borderId="103" xfId="0" applyFill="1" applyBorder="1"/>
    <xf numFmtId="0" fontId="0" fillId="4" borderId="105" xfId="0" applyFill="1" applyBorder="1"/>
    <xf numFmtId="49" fontId="4" fillId="0" borderId="109" xfId="0" applyNumberFormat="1" applyFont="1" applyBorder="1" applyAlignment="1">
      <alignment horizontal="center"/>
    </xf>
    <xf numFmtId="0" fontId="4" fillId="0" borderId="111" xfId="0" applyFont="1" applyBorder="1" applyAlignment="1">
      <alignment horizontal="left"/>
    </xf>
    <xf numFmtId="38" fontId="2" fillId="7" borderId="164" xfId="0" applyNumberFormat="1" applyFont="1" applyFill="1" applyBorder="1" applyAlignment="1">
      <alignment horizontal="right"/>
    </xf>
    <xf numFmtId="38" fontId="0" fillId="6" borderId="110" xfId="1" applyFont="1" applyFill="1" applyBorder="1"/>
    <xf numFmtId="38" fontId="0" fillId="6" borderId="151" xfId="1" applyFont="1" applyFill="1" applyBorder="1"/>
    <xf numFmtId="38" fontId="0" fillId="6" borderId="111" xfId="1" applyFont="1" applyFill="1" applyBorder="1"/>
    <xf numFmtId="177" fontId="0" fillId="9" borderId="109" xfId="0" applyNumberFormat="1" applyFill="1" applyBorder="1"/>
    <xf numFmtId="177" fontId="0" fillId="9" borderId="165" xfId="0" applyNumberFormat="1" applyFill="1" applyBorder="1"/>
    <xf numFmtId="38" fontId="0" fillId="6" borderId="109" xfId="0" applyNumberFormat="1" applyFill="1" applyBorder="1"/>
    <xf numFmtId="38" fontId="0" fillId="6" borderId="164" xfId="0" applyNumberFormat="1" applyFill="1" applyBorder="1"/>
    <xf numFmtId="38" fontId="0" fillId="6" borderId="110" xfId="0" applyNumberFormat="1" applyFill="1" applyBorder="1"/>
    <xf numFmtId="181" fontId="0" fillId="4" borderId="109" xfId="0" applyNumberFormat="1" applyFill="1" applyBorder="1"/>
    <xf numFmtId="181" fontId="0" fillId="4" borderId="165" xfId="0" applyNumberFormat="1" applyFill="1" applyBorder="1"/>
    <xf numFmtId="181" fontId="0" fillId="4" borderId="111" xfId="0" applyNumberFormat="1" applyFill="1" applyBorder="1"/>
    <xf numFmtId="181" fontId="0" fillId="4" borderId="108" xfId="0" applyNumberFormat="1" applyFill="1" applyBorder="1"/>
    <xf numFmtId="0" fontId="0" fillId="4" borderId="108" xfId="0" applyFill="1" applyBorder="1"/>
    <xf numFmtId="0" fontId="0" fillId="0" borderId="109" xfId="0" applyBorder="1"/>
    <xf numFmtId="0" fontId="0" fillId="4" borderId="110" xfId="0" applyFill="1" applyBorder="1" applyAlignment="1">
      <alignment shrinkToFit="1"/>
    </xf>
    <xf numFmtId="182" fontId="0" fillId="4" borderId="110" xfId="0" applyNumberFormat="1" applyFill="1" applyBorder="1"/>
    <xf numFmtId="182" fontId="0" fillId="4" borderId="151" xfId="5" applyNumberFormat="1" applyFont="1" applyFill="1" applyBorder="1" applyAlignment="1"/>
    <xf numFmtId="182" fontId="0" fillId="4" borderId="111" xfId="0" applyNumberFormat="1" applyFill="1" applyBorder="1"/>
    <xf numFmtId="183" fontId="0" fillId="4" borderId="165" xfId="0" applyNumberFormat="1" applyFill="1" applyBorder="1"/>
    <xf numFmtId="0" fontId="0" fillId="4" borderId="109" xfId="0" applyFill="1" applyBorder="1"/>
    <xf numFmtId="0" fontId="0" fillId="4" borderId="111" xfId="0" applyFill="1" applyBorder="1"/>
    <xf numFmtId="49" fontId="4" fillId="0" borderId="107" xfId="0" applyNumberFormat="1" applyFont="1" applyBorder="1" applyAlignment="1">
      <alignment horizontal="center"/>
    </xf>
    <xf numFmtId="49" fontId="4" fillId="0" borderId="166" xfId="0" applyNumberFormat="1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38" fontId="2" fillId="7" borderId="167" xfId="0" applyNumberFormat="1" applyFont="1" applyFill="1" applyBorder="1" applyAlignment="1">
      <alignment horizontal="right"/>
    </xf>
    <xf numFmtId="38" fontId="0" fillId="6" borderId="168" xfId="1" applyFont="1" applyFill="1" applyBorder="1"/>
    <xf numFmtId="38" fontId="0" fillId="6" borderId="169" xfId="1" applyFont="1" applyFill="1" applyBorder="1"/>
    <xf numFmtId="38" fontId="0" fillId="6" borderId="38" xfId="1" applyFont="1" applyFill="1" applyBorder="1"/>
    <xf numFmtId="177" fontId="0" fillId="9" borderId="37" xfId="0" applyNumberFormat="1" applyFill="1" applyBorder="1"/>
    <xf numFmtId="177" fontId="0" fillId="9" borderId="170" xfId="0" applyNumberFormat="1" applyFill="1" applyBorder="1"/>
    <xf numFmtId="38" fontId="0" fillId="6" borderId="115" xfId="0" applyNumberFormat="1" applyFill="1" applyBorder="1"/>
    <xf numFmtId="38" fontId="0" fillId="6" borderId="171" xfId="0" applyNumberFormat="1" applyFill="1" applyBorder="1"/>
    <xf numFmtId="38" fontId="0" fillId="6" borderId="116" xfId="0" applyNumberFormat="1" applyFill="1" applyBorder="1"/>
    <xf numFmtId="38" fontId="0" fillId="6" borderId="116" xfId="1" applyFont="1" applyFill="1" applyBorder="1"/>
    <xf numFmtId="38" fontId="0" fillId="6" borderId="172" xfId="1" applyFont="1" applyFill="1" applyBorder="1"/>
    <xf numFmtId="38" fontId="0" fillId="6" borderId="117" xfId="1" applyFont="1" applyFill="1" applyBorder="1"/>
    <xf numFmtId="181" fontId="0" fillId="4" borderId="37" xfId="0" applyNumberFormat="1" applyFill="1" applyBorder="1"/>
    <xf numFmtId="181" fontId="0" fillId="4" borderId="170" xfId="0" applyNumberFormat="1" applyFill="1" applyBorder="1"/>
    <xf numFmtId="181" fontId="0" fillId="4" borderId="38" xfId="0" applyNumberFormat="1" applyFill="1" applyBorder="1"/>
    <xf numFmtId="181" fontId="0" fillId="4" borderId="150" xfId="0" applyNumberFormat="1" applyFill="1" applyBorder="1"/>
    <xf numFmtId="0" fontId="0" fillId="4" borderId="150" xfId="0" applyFill="1" applyBorder="1"/>
    <xf numFmtId="0" fontId="0" fillId="0" borderId="37" xfId="0" applyBorder="1"/>
    <xf numFmtId="0" fontId="0" fillId="4" borderId="168" xfId="0" applyFill="1" applyBorder="1" applyAlignment="1">
      <alignment shrinkToFit="1"/>
    </xf>
    <xf numFmtId="182" fontId="0" fillId="4" borderId="168" xfId="0" applyNumberFormat="1" applyFill="1" applyBorder="1"/>
    <xf numFmtId="182" fontId="0" fillId="4" borderId="169" xfId="5" applyNumberFormat="1" applyFont="1" applyFill="1" applyBorder="1" applyAlignment="1"/>
    <xf numFmtId="182" fontId="0" fillId="4" borderId="38" xfId="0" applyNumberFormat="1" applyFill="1" applyBorder="1"/>
    <xf numFmtId="183" fontId="0" fillId="4" borderId="170" xfId="0" applyNumberFormat="1" applyFill="1" applyBorder="1"/>
    <xf numFmtId="0" fontId="0" fillId="4" borderId="37" xfId="0" applyFill="1" applyBorder="1"/>
    <xf numFmtId="0" fontId="0" fillId="4" borderId="38" xfId="0" applyFill="1" applyBorder="1"/>
    <xf numFmtId="0" fontId="4" fillId="0" borderId="94" xfId="0" applyFont="1" applyBorder="1" applyAlignment="1">
      <alignment horizontal="center"/>
    </xf>
    <xf numFmtId="0" fontId="4" fillId="0" borderId="93" xfId="0" applyFont="1" applyBorder="1" applyAlignment="1">
      <alignment horizontal="left"/>
    </xf>
    <xf numFmtId="180" fontId="0" fillId="0" borderId="94" xfId="0" applyNumberFormat="1" applyBorder="1"/>
    <xf numFmtId="180" fontId="0" fillId="0" borderId="95" xfId="0" applyNumberFormat="1" applyBorder="1"/>
    <xf numFmtId="180" fontId="2" fillId="0" borderId="95" xfId="4" applyNumberFormat="1" applyBorder="1"/>
    <xf numFmtId="180" fontId="0" fillId="0" borderId="96" xfId="0" applyNumberFormat="1" applyBorder="1"/>
    <xf numFmtId="0" fontId="4" fillId="0" borderId="22" xfId="0" applyFont="1" applyBorder="1" applyAlignment="1">
      <alignment horizontal="center"/>
    </xf>
    <xf numFmtId="0" fontId="4" fillId="0" borderId="40" xfId="0" applyFont="1" applyBorder="1" applyAlignment="1">
      <alignment horizontal="left"/>
    </xf>
    <xf numFmtId="180" fontId="0" fillId="0" borderId="22" xfId="0" applyNumberFormat="1" applyBorder="1"/>
    <xf numFmtId="180" fontId="0" fillId="0" borderId="99" xfId="0" applyNumberFormat="1" applyBorder="1"/>
    <xf numFmtId="180" fontId="2" fillId="0" borderId="99" xfId="4" applyNumberFormat="1" applyBorder="1"/>
    <xf numFmtId="180" fontId="0" fillId="0" borderId="23" xfId="0" applyNumberFormat="1" applyBorder="1"/>
    <xf numFmtId="0" fontId="4" fillId="0" borderId="103" xfId="0" applyFont="1" applyBorder="1" applyAlignment="1">
      <alignment horizontal="center"/>
    </xf>
    <xf numFmtId="0" fontId="4" fillId="0" borderId="102" xfId="0" applyFont="1" applyBorder="1" applyAlignment="1">
      <alignment horizontal="left"/>
    </xf>
    <xf numFmtId="180" fontId="0" fillId="0" borderId="103" xfId="0" applyNumberFormat="1" applyBorder="1"/>
    <xf numFmtId="180" fontId="0" fillId="0" borderId="104" xfId="0" applyNumberFormat="1" applyBorder="1"/>
    <xf numFmtId="180" fontId="2" fillId="0" borderId="104" xfId="4" applyNumberFormat="1" applyBorder="1"/>
    <xf numFmtId="180" fontId="0" fillId="0" borderId="105" xfId="0" applyNumberFormat="1" applyBorder="1"/>
    <xf numFmtId="0" fontId="4" fillId="0" borderId="109" xfId="0" applyFont="1" applyBorder="1" applyAlignment="1">
      <alignment horizontal="center"/>
    </xf>
    <xf numFmtId="0" fontId="4" fillId="0" borderId="108" xfId="0" applyFont="1" applyBorder="1" applyAlignment="1">
      <alignment horizontal="left"/>
    </xf>
    <xf numFmtId="180" fontId="0" fillId="0" borderId="109" xfId="0" applyNumberFormat="1" applyBorder="1"/>
    <xf numFmtId="180" fontId="0" fillId="0" borderId="110" xfId="0" applyNumberFormat="1" applyBorder="1"/>
    <xf numFmtId="180" fontId="2" fillId="0" borderId="110" xfId="4" applyNumberFormat="1" applyBorder="1"/>
    <xf numFmtId="180" fontId="0" fillId="0" borderId="111" xfId="0" applyNumberFormat="1" applyBorder="1"/>
    <xf numFmtId="0" fontId="4" fillId="0" borderId="115" xfId="0" applyFont="1" applyBorder="1" applyAlignment="1">
      <alignment horizontal="center"/>
    </xf>
    <xf numFmtId="0" fontId="4" fillId="0" borderId="114" xfId="0" applyFont="1" applyBorder="1" applyAlignment="1">
      <alignment horizontal="left"/>
    </xf>
    <xf numFmtId="180" fontId="0" fillId="0" borderId="115" xfId="0" applyNumberFormat="1" applyBorder="1"/>
    <xf numFmtId="180" fontId="0" fillId="0" borderId="116" xfId="0" applyNumberFormat="1" applyBorder="1"/>
    <xf numFmtId="180" fontId="2" fillId="0" borderId="116" xfId="4" applyNumberFormat="1" applyBorder="1"/>
    <xf numFmtId="180" fontId="0" fillId="0" borderId="117" xfId="0" applyNumberFormat="1" applyBorder="1"/>
    <xf numFmtId="0" fontId="0" fillId="0" borderId="173" xfId="0" applyBorder="1" applyAlignment="1">
      <alignment wrapText="1"/>
    </xf>
    <xf numFmtId="180" fontId="0" fillId="6" borderId="154" xfId="0" applyNumberFormat="1" applyFill="1" applyBorder="1"/>
    <xf numFmtId="180" fontId="0" fillId="6" borderId="148" xfId="0" applyNumberFormat="1" applyFill="1" applyBorder="1"/>
    <xf numFmtId="0" fontId="0" fillId="0" borderId="100" xfId="0" applyBorder="1" applyAlignment="1">
      <alignment wrapText="1"/>
    </xf>
    <xf numFmtId="180" fontId="0" fillId="6" borderId="160" xfId="0" applyNumberFormat="1" applyFill="1" applyBorder="1"/>
    <xf numFmtId="180" fontId="0" fillId="6" borderId="23" xfId="0" applyNumberFormat="1" applyFill="1" applyBorder="1"/>
    <xf numFmtId="0" fontId="0" fillId="0" borderId="100" xfId="0" applyBorder="1"/>
    <xf numFmtId="0" fontId="0" fillId="0" borderId="100" xfId="0" applyBorder="1" applyAlignment="1">
      <alignment horizontal="left"/>
    </xf>
    <xf numFmtId="0" fontId="0" fillId="0" borderId="118" xfId="0" applyBorder="1" applyAlignment="1">
      <alignment horizontal="left"/>
    </xf>
    <xf numFmtId="180" fontId="0" fillId="6" borderId="171" xfId="0" applyNumberFormat="1" applyFill="1" applyBorder="1"/>
    <xf numFmtId="180" fontId="0" fillId="6" borderId="117" xfId="0" applyNumberFormat="1" applyFill="1" applyBorder="1"/>
    <xf numFmtId="0" fontId="0" fillId="0" borderId="107" xfId="0" applyBorder="1"/>
    <xf numFmtId="38" fontId="0" fillId="0" borderId="111" xfId="0" applyNumberFormat="1" applyBorder="1"/>
    <xf numFmtId="0" fontId="0" fillId="0" borderId="98" xfId="0" applyBorder="1"/>
    <xf numFmtId="38" fontId="0" fillId="0" borderId="23" xfId="0" applyNumberFormat="1" applyBorder="1"/>
    <xf numFmtId="0" fontId="0" fillId="0" borderId="113" xfId="0" applyBorder="1"/>
    <xf numFmtId="38" fontId="0" fillId="0" borderId="117" xfId="0" applyNumberFormat="1" applyBorder="1"/>
    <xf numFmtId="0" fontId="4" fillId="0" borderId="174" xfId="0" applyFont="1" applyBorder="1" applyAlignment="1">
      <alignment horizontal="center"/>
    </xf>
    <xf numFmtId="0" fontId="4" fillId="0" borderId="149" xfId="0" applyFont="1" applyBorder="1" applyAlignment="1">
      <alignment horizontal="left"/>
    </xf>
    <xf numFmtId="0" fontId="4" fillId="0" borderId="98" xfId="0" applyFont="1" applyBorder="1" applyAlignment="1">
      <alignment horizontal="center"/>
    </xf>
    <xf numFmtId="0" fontId="4" fillId="0" borderId="101" xfId="0" applyFont="1" applyBorder="1" applyAlignment="1">
      <alignment horizontal="center"/>
    </xf>
    <xf numFmtId="0" fontId="4" fillId="0" borderId="107" xfId="0" applyFont="1" applyBorder="1" applyAlignment="1">
      <alignment horizontal="center"/>
    </xf>
    <xf numFmtId="0" fontId="4" fillId="0" borderId="102" xfId="0" applyFont="1" applyBorder="1"/>
    <xf numFmtId="0" fontId="4" fillId="0" borderId="108" xfId="0" applyFont="1" applyBorder="1"/>
    <xf numFmtId="0" fontId="4" fillId="0" borderId="113" xfId="0" applyFont="1" applyBorder="1" applyAlignment="1">
      <alignment horizontal="center"/>
    </xf>
    <xf numFmtId="0" fontId="4" fillId="0" borderId="114" xfId="0" applyFont="1" applyBorder="1"/>
    <xf numFmtId="0" fontId="4" fillId="0" borderId="96" xfId="0" applyFont="1" applyBorder="1"/>
    <xf numFmtId="38" fontId="0" fillId="7" borderId="158" xfId="0" applyNumberFormat="1" applyFill="1" applyBorder="1"/>
    <xf numFmtId="38" fontId="0" fillId="6" borderId="158" xfId="1" applyFont="1" applyFill="1" applyBorder="1"/>
    <xf numFmtId="0" fontId="4" fillId="0" borderId="23" xfId="0" applyFont="1" applyBorder="1"/>
    <xf numFmtId="38" fontId="0" fillId="7" borderId="161" xfId="0" applyNumberFormat="1" applyFill="1" applyBorder="1"/>
    <xf numFmtId="38" fontId="0" fillId="6" borderId="161" xfId="1" applyFont="1" applyFill="1" applyBorder="1"/>
    <xf numFmtId="0" fontId="4" fillId="0" borderId="105" xfId="0" applyFont="1" applyBorder="1"/>
    <xf numFmtId="38" fontId="0" fillId="7" borderId="163" xfId="0" applyNumberFormat="1" applyFill="1" applyBorder="1"/>
    <xf numFmtId="38" fontId="0" fillId="6" borderId="163" xfId="1" applyFont="1" applyFill="1" applyBorder="1"/>
    <xf numFmtId="0" fontId="4" fillId="0" borderId="111" xfId="0" applyFont="1" applyBorder="1"/>
    <xf numFmtId="38" fontId="0" fillId="7" borderId="165" xfId="0" applyNumberFormat="1" applyFill="1" applyBorder="1"/>
    <xf numFmtId="38" fontId="0" fillId="6" borderId="165" xfId="1" applyFont="1" applyFill="1" applyBorder="1"/>
    <xf numFmtId="38" fontId="6" fillId="6" borderId="23" xfId="1" applyFont="1" applyFill="1" applyBorder="1"/>
    <xf numFmtId="180" fontId="0" fillId="9" borderId="104" xfId="0" applyNumberFormat="1" applyFill="1" applyBorder="1"/>
    <xf numFmtId="38" fontId="0" fillId="4" borderId="104" xfId="1" applyFont="1" applyFill="1" applyBorder="1"/>
    <xf numFmtId="38" fontId="6" fillId="6" borderId="105" xfId="1" applyFont="1" applyFill="1" applyBorder="1"/>
    <xf numFmtId="180" fontId="0" fillId="9" borderId="99" xfId="0" applyNumberFormat="1" applyFill="1" applyBorder="1"/>
    <xf numFmtId="38" fontId="0" fillId="4" borderId="99" xfId="1" applyFont="1" applyFill="1" applyBorder="1"/>
    <xf numFmtId="0" fontId="4" fillId="0" borderId="117" xfId="0" applyFont="1" applyBorder="1"/>
    <xf numFmtId="38" fontId="0" fillId="7" borderId="175" xfId="0" applyNumberFormat="1" applyFill="1" applyBorder="1"/>
    <xf numFmtId="38" fontId="0" fillId="6" borderId="175" xfId="1" applyFont="1" applyFill="1" applyBorder="1"/>
    <xf numFmtId="0" fontId="4" fillId="0" borderId="1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80" fontId="0" fillId="0" borderId="147" xfId="0" applyNumberFormat="1" applyBorder="1"/>
    <xf numFmtId="180" fontId="0" fillId="0" borderId="155" xfId="0" applyNumberFormat="1" applyBorder="1"/>
    <xf numFmtId="180" fontId="0" fillId="0" borderId="148" xfId="0" applyNumberFormat="1" applyBorder="1"/>
    <xf numFmtId="0" fontId="0" fillId="0" borderId="44" xfId="0" applyBorder="1" applyAlignment="1">
      <alignment horizontal="center"/>
    </xf>
    <xf numFmtId="0" fontId="0" fillId="0" borderId="18" xfId="0" applyBorder="1" applyAlignment="1">
      <alignment horizontal="center"/>
    </xf>
    <xf numFmtId="38" fontId="0" fillId="0" borderId="151" xfId="0" applyNumberFormat="1" applyBorder="1"/>
    <xf numFmtId="38" fontId="0" fillId="0" borderId="152" xfId="0" applyNumberFormat="1" applyBorder="1"/>
    <xf numFmtId="38" fontId="0" fillId="0" borderId="172" xfId="0" applyNumberFormat="1" applyBorder="1"/>
    <xf numFmtId="0" fontId="0" fillId="3" borderId="7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9" xfId="0" applyBorder="1" applyAlignment="1">
      <alignment vertical="center"/>
    </xf>
    <xf numFmtId="0" fontId="0" fillId="0" borderId="9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77" xfId="0" applyBorder="1" applyAlignment="1">
      <alignment vertical="center" wrapText="1"/>
    </xf>
    <xf numFmtId="0" fontId="0" fillId="0" borderId="7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0" fillId="0" borderId="77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49" fontId="0" fillId="0" borderId="0" xfId="0" applyNumberFormat="1"/>
    <xf numFmtId="0" fontId="0" fillId="0" borderId="179" xfId="0" applyBorder="1" applyAlignment="1">
      <alignment horizontal="center" vertical="center"/>
    </xf>
    <xf numFmtId="49" fontId="0" fillId="0" borderId="179" xfId="0" applyNumberFormat="1" applyBorder="1" applyAlignment="1">
      <alignment horizontal="center" vertical="center" wrapText="1"/>
    </xf>
    <xf numFmtId="0" fontId="0" fillId="0" borderId="179" xfId="0" applyBorder="1" applyAlignment="1">
      <alignment horizontal="center" vertical="center" wrapText="1"/>
    </xf>
    <xf numFmtId="38" fontId="0" fillId="0" borderId="1" xfId="1" applyFont="1" applyBorder="1"/>
    <xf numFmtId="38" fontId="0" fillId="0" borderId="182" xfId="1" applyFont="1" applyBorder="1"/>
    <xf numFmtId="0" fontId="0" fillId="0" borderId="184" xfId="0" applyBorder="1" applyAlignment="1">
      <alignment horizontal="center" vertical="center"/>
    </xf>
    <xf numFmtId="0" fontId="0" fillId="0" borderId="185" xfId="0" applyBorder="1" applyAlignment="1">
      <alignment horizontal="center" vertical="center"/>
    </xf>
    <xf numFmtId="0" fontId="0" fillId="0" borderId="185" xfId="0" applyBorder="1" applyAlignment="1">
      <alignment vertical="center"/>
    </xf>
    <xf numFmtId="49" fontId="0" fillId="0" borderId="185" xfId="0" applyNumberFormat="1" applyBorder="1" applyAlignment="1">
      <alignment horizontal="center" vertical="center"/>
    </xf>
    <xf numFmtId="38" fontId="0" fillId="0" borderId="185" xfId="1" applyFont="1" applyBorder="1"/>
    <xf numFmtId="0" fontId="0" fillId="0" borderId="18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38" fontId="0" fillId="0" borderId="52" xfId="1" applyFont="1" applyBorder="1"/>
    <xf numFmtId="0" fontId="0" fillId="0" borderId="18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9" xfId="0" applyBorder="1" applyAlignment="1">
      <alignment vertical="center"/>
    </xf>
    <xf numFmtId="49" fontId="0" fillId="0" borderId="99" xfId="0" applyNumberFormat="1" applyBorder="1" applyAlignment="1">
      <alignment horizontal="center" vertical="center" wrapText="1"/>
    </xf>
    <xf numFmtId="38" fontId="0" fillId="0" borderId="99" xfId="1" applyFont="1" applyBorder="1"/>
    <xf numFmtId="0" fontId="0" fillId="0" borderId="19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49" fontId="0" fillId="0" borderId="46" xfId="0" applyNumberFormat="1" applyBorder="1" applyAlignment="1">
      <alignment horizontal="center" vertical="center" wrapText="1"/>
    </xf>
    <xf numFmtId="38" fontId="0" fillId="0" borderId="46" xfId="1" applyFont="1" applyBorder="1"/>
    <xf numFmtId="0" fontId="0" fillId="0" borderId="19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49" fontId="0" fillId="0" borderId="25" xfId="0" applyNumberFormat="1" applyBorder="1" applyAlignment="1">
      <alignment horizontal="center" vertical="center" wrapText="1"/>
    </xf>
    <xf numFmtId="38" fontId="0" fillId="0" borderId="25" xfId="1" applyFont="1" applyBorder="1"/>
    <xf numFmtId="0" fontId="0" fillId="0" borderId="1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5" xfId="0" applyBorder="1" applyAlignment="1">
      <alignment vertical="center"/>
    </xf>
    <xf numFmtId="49" fontId="0" fillId="0" borderId="95" xfId="0" applyNumberFormat="1" applyBorder="1" applyAlignment="1">
      <alignment horizontal="center" vertical="center" wrapText="1"/>
    </xf>
    <xf numFmtId="38" fontId="0" fillId="0" borderId="95" xfId="1" applyFont="1" applyBorder="1"/>
    <xf numFmtId="0" fontId="0" fillId="0" borderId="196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6" xfId="0" applyBorder="1" applyAlignment="1">
      <alignment vertical="center"/>
    </xf>
    <xf numFmtId="49" fontId="0" fillId="0" borderId="116" xfId="0" applyNumberFormat="1" applyBorder="1" applyAlignment="1">
      <alignment horizontal="center" vertical="center" wrapText="1"/>
    </xf>
    <xf numFmtId="38" fontId="0" fillId="0" borderId="116" xfId="1" applyFont="1" applyBorder="1"/>
    <xf numFmtId="0" fontId="0" fillId="0" borderId="198" xfId="0" applyBorder="1" applyAlignment="1">
      <alignment horizontal="center" vertical="center"/>
    </xf>
    <xf numFmtId="0" fontId="0" fillId="0" borderId="182" xfId="0" applyBorder="1" applyAlignment="1">
      <alignment horizontal="center" vertical="center"/>
    </xf>
    <xf numFmtId="0" fontId="0" fillId="0" borderId="182" xfId="0" applyBorder="1" applyAlignment="1">
      <alignment vertical="center"/>
    </xf>
    <xf numFmtId="49" fontId="0" fillId="0" borderId="182" xfId="0" applyNumberFormat="1" applyBorder="1" applyAlignment="1">
      <alignment horizontal="center" vertical="center" wrapText="1"/>
    </xf>
    <xf numFmtId="0" fontId="0" fillId="0" borderId="18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158" xfId="0" applyBorder="1"/>
    <xf numFmtId="0" fontId="0" fillId="0" borderId="161" xfId="0" applyBorder="1"/>
    <xf numFmtId="0" fontId="0" fillId="0" borderId="175" xfId="0" applyBorder="1"/>
    <xf numFmtId="0" fontId="0" fillId="0" borderId="39" xfId="0" applyBorder="1" applyAlignment="1">
      <alignment horizontal="center"/>
    </xf>
    <xf numFmtId="0" fontId="0" fillId="0" borderId="199" xfId="0" applyBorder="1" applyAlignment="1">
      <alignment horizontal="center" vertical="center"/>
    </xf>
    <xf numFmtId="0" fontId="12" fillId="0" borderId="0" xfId="0" applyFont="1"/>
    <xf numFmtId="0" fontId="0" fillId="3" borderId="0" xfId="0" applyFill="1" applyAlignment="1">
      <alignment horizontal="right"/>
    </xf>
    <xf numFmtId="0" fontId="0" fillId="14" borderId="39" xfId="0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49" fontId="0" fillId="0" borderId="95" xfId="0" applyNumberFormat="1" applyBorder="1" applyAlignment="1">
      <alignment horizontal="center"/>
    </xf>
    <xf numFmtId="49" fontId="0" fillId="0" borderId="99" xfId="0" applyNumberFormat="1" applyBorder="1" applyAlignment="1">
      <alignment horizontal="center"/>
    </xf>
    <xf numFmtId="49" fontId="0" fillId="0" borderId="116" xfId="0" applyNumberFormat="1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5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38" fontId="2" fillId="7" borderId="48" xfId="1" applyFont="1" applyFill="1" applyBorder="1" applyAlignment="1" applyProtection="1">
      <alignment horizontal="right"/>
      <protection locked="0"/>
    </xf>
    <xf numFmtId="38" fontId="2" fillId="7" borderId="40" xfId="1" applyFont="1" applyFill="1" applyBorder="1" applyAlignment="1" applyProtection="1">
      <alignment horizontal="right"/>
      <protection locked="0"/>
    </xf>
    <xf numFmtId="38" fontId="2" fillId="7" borderId="102" xfId="1" applyFont="1" applyFill="1" applyBorder="1" applyAlignment="1" applyProtection="1">
      <alignment horizontal="right"/>
      <protection locked="0"/>
    </xf>
    <xf numFmtId="38" fontId="2" fillId="7" borderId="149" xfId="1" applyFont="1" applyFill="1" applyBorder="1" applyAlignment="1" applyProtection="1">
      <alignment horizontal="right"/>
      <protection locked="0"/>
    </xf>
    <xf numFmtId="38" fontId="2" fillId="7" borderId="150" xfId="1" applyFont="1" applyFill="1" applyBorder="1" applyAlignment="1" applyProtection="1">
      <alignment horizontal="right"/>
      <protection locked="0"/>
    </xf>
    <xf numFmtId="38" fontId="2" fillId="7" borderId="108" xfId="1" applyFont="1" applyFill="1" applyBorder="1" applyAlignment="1" applyProtection="1">
      <alignment horizontal="right"/>
      <protection locked="0"/>
    </xf>
    <xf numFmtId="188" fontId="0" fillId="6" borderId="185" xfId="0" applyNumberFormat="1" applyFill="1" applyBorder="1" applyAlignment="1">
      <alignment vertical="center"/>
    </xf>
    <xf numFmtId="38" fontId="0" fillId="6" borderId="186" xfId="1" applyFont="1" applyFill="1" applyBorder="1"/>
    <xf numFmtId="188" fontId="0" fillId="6" borderId="1" xfId="0" applyNumberFormat="1" applyFill="1" applyBorder="1"/>
    <xf numFmtId="38" fontId="0" fillId="6" borderId="181" xfId="1" applyFont="1" applyFill="1" applyBorder="1"/>
    <xf numFmtId="188" fontId="0" fillId="6" borderId="52" xfId="0" applyNumberFormat="1" applyFill="1" applyBorder="1"/>
    <xf numFmtId="38" fontId="0" fillId="6" borderId="200" xfId="1" applyFont="1" applyFill="1" applyBorder="1"/>
    <xf numFmtId="188" fontId="0" fillId="6" borderId="46" xfId="0" applyNumberFormat="1" applyFill="1" applyBorder="1"/>
    <xf numFmtId="38" fontId="0" fillId="6" borderId="191" xfId="1" applyFont="1" applyFill="1" applyBorder="1"/>
    <xf numFmtId="188" fontId="0" fillId="6" borderId="99" xfId="0" applyNumberFormat="1" applyFill="1" applyBorder="1"/>
    <xf numFmtId="38" fontId="0" fillId="6" borderId="189" xfId="1" applyFont="1" applyFill="1" applyBorder="1"/>
    <xf numFmtId="188" fontId="0" fillId="6" borderId="25" xfId="0" applyNumberFormat="1" applyFill="1" applyBorder="1"/>
    <xf numFmtId="38" fontId="0" fillId="6" borderId="193" xfId="1" applyFont="1" applyFill="1" applyBorder="1"/>
    <xf numFmtId="188" fontId="0" fillId="6" borderId="95" xfId="0" applyNumberFormat="1" applyFill="1" applyBorder="1"/>
    <xf numFmtId="38" fontId="0" fillId="6" borderId="195" xfId="1" applyFont="1" applyFill="1" applyBorder="1"/>
    <xf numFmtId="188" fontId="0" fillId="6" borderId="116" xfId="0" applyNumberFormat="1" applyFill="1" applyBorder="1"/>
    <xf numFmtId="38" fontId="0" fillId="6" borderId="197" xfId="1" applyFont="1" applyFill="1" applyBorder="1"/>
    <xf numFmtId="188" fontId="0" fillId="6" borderId="182" xfId="0" applyNumberFormat="1" applyFill="1" applyBorder="1"/>
    <xf numFmtId="38" fontId="0" fillId="6" borderId="183" xfId="1" applyFont="1" applyFill="1" applyBorder="1"/>
    <xf numFmtId="188" fontId="0" fillId="6" borderId="93" xfId="0" applyNumberFormat="1" applyFill="1" applyBorder="1"/>
    <xf numFmtId="188" fontId="0" fillId="6" borderId="40" xfId="0" applyNumberFormat="1" applyFill="1" applyBorder="1"/>
    <xf numFmtId="188" fontId="0" fillId="6" borderId="114" xfId="0" applyNumberFormat="1" applyFill="1" applyBorder="1"/>
    <xf numFmtId="38" fontId="0" fillId="14" borderId="39" xfId="1" applyFont="1" applyFill="1" applyBorder="1"/>
    <xf numFmtId="49" fontId="0" fillId="0" borderId="1" xfId="0" applyNumberFormat="1" applyBorder="1" applyAlignment="1">
      <alignment horizontal="center" vertical="center" wrapText="1"/>
    </xf>
    <xf numFmtId="0" fontId="0" fillId="0" borderId="201" xfId="0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0" fillId="0" borderId="155" xfId="0" applyBorder="1" applyAlignment="1">
      <alignment vertical="center"/>
    </xf>
    <xf numFmtId="49" fontId="0" fillId="0" borderId="155" xfId="0" applyNumberFormat="1" applyBorder="1" applyAlignment="1">
      <alignment horizontal="center" vertical="center" wrapText="1"/>
    </xf>
    <xf numFmtId="38" fontId="0" fillId="0" borderId="155" xfId="1" applyFont="1" applyBorder="1"/>
    <xf numFmtId="188" fontId="0" fillId="6" borderId="155" xfId="0" applyNumberFormat="1" applyFill="1" applyBorder="1"/>
    <xf numFmtId="38" fontId="0" fillId="6" borderId="202" xfId="1" applyFont="1" applyFill="1" applyBorder="1"/>
    <xf numFmtId="0" fontId="0" fillId="0" borderId="54" xfId="0" applyBorder="1" applyAlignment="1">
      <alignment vertical="center"/>
    </xf>
    <xf numFmtId="0" fontId="0" fillId="0" borderId="176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177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4" borderId="4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38" fontId="0" fillId="4" borderId="185" xfId="1" applyFont="1" applyFill="1" applyBorder="1" applyAlignment="1">
      <alignment vertical="center"/>
    </xf>
    <xf numFmtId="38" fontId="0" fillId="4" borderId="1" xfId="1" applyFont="1" applyFill="1" applyBorder="1" applyAlignment="1">
      <alignment vertical="center"/>
    </xf>
    <xf numFmtId="38" fontId="0" fillId="4" borderId="52" xfId="1" applyFont="1" applyFill="1" applyBorder="1" applyAlignment="1">
      <alignment vertical="center"/>
    </xf>
    <xf numFmtId="38" fontId="0" fillId="4" borderId="46" xfId="1" applyFont="1" applyFill="1" applyBorder="1" applyAlignment="1">
      <alignment vertical="center" wrapText="1"/>
    </xf>
    <xf numFmtId="38" fontId="0" fillId="4" borderId="99" xfId="1" applyFont="1" applyFill="1" applyBorder="1" applyAlignment="1">
      <alignment vertical="center" wrapText="1"/>
    </xf>
    <xf numFmtId="38" fontId="0" fillId="4" borderId="25" xfId="1" applyFont="1" applyFill="1" applyBorder="1" applyAlignment="1">
      <alignment vertical="center" wrapText="1"/>
    </xf>
    <xf numFmtId="38" fontId="0" fillId="4" borderId="95" xfId="1" applyFont="1" applyFill="1" applyBorder="1" applyAlignment="1">
      <alignment vertical="center" wrapText="1"/>
    </xf>
    <xf numFmtId="38" fontId="0" fillId="4" borderId="1" xfId="1" applyFont="1" applyFill="1" applyBorder="1" applyAlignment="1">
      <alignment vertical="center" wrapText="1"/>
    </xf>
    <xf numFmtId="38" fontId="0" fillId="4" borderId="116" xfId="1" applyFont="1" applyFill="1" applyBorder="1" applyAlignment="1">
      <alignment vertical="center" wrapText="1"/>
    </xf>
    <xf numFmtId="38" fontId="0" fillId="4" borderId="155" xfId="1" applyFont="1" applyFill="1" applyBorder="1" applyAlignment="1">
      <alignment vertical="center" wrapText="1"/>
    </xf>
    <xf numFmtId="38" fontId="0" fillId="4" borderId="182" xfId="1" applyFont="1" applyFill="1" applyBorder="1" applyAlignment="1">
      <alignment vertical="center" wrapText="1"/>
    </xf>
    <xf numFmtId="38" fontId="0" fillId="4" borderId="185" xfId="1" applyFont="1" applyFill="1" applyBorder="1"/>
    <xf numFmtId="38" fontId="0" fillId="4" borderId="1" xfId="1" applyFont="1" applyFill="1" applyBorder="1"/>
    <xf numFmtId="38" fontId="0" fillId="4" borderId="52" xfId="1" applyFont="1" applyFill="1" applyBorder="1"/>
    <xf numFmtId="38" fontId="0" fillId="4" borderId="46" xfId="1" applyFont="1" applyFill="1" applyBorder="1"/>
    <xf numFmtId="38" fontId="0" fillId="4" borderId="95" xfId="1" applyFont="1" applyFill="1" applyBorder="1"/>
    <xf numFmtId="38" fontId="0" fillId="4" borderId="155" xfId="1" applyFont="1" applyFill="1" applyBorder="1"/>
    <xf numFmtId="38" fontId="0" fillId="4" borderId="25" xfId="1" applyFont="1" applyFill="1" applyBorder="1"/>
    <xf numFmtId="38" fontId="0" fillId="4" borderId="116" xfId="1" applyFont="1" applyFill="1" applyBorder="1"/>
    <xf numFmtId="38" fontId="0" fillId="4" borderId="182" xfId="1" applyFont="1" applyFill="1" applyBorder="1"/>
    <xf numFmtId="38" fontId="0" fillId="0" borderId="1" xfId="1" applyFont="1" applyFill="1" applyBorder="1"/>
    <xf numFmtId="38" fontId="0" fillId="0" borderId="116" xfId="1" applyFont="1" applyFill="1" applyBorder="1"/>
    <xf numFmtId="38" fontId="0" fillId="0" borderId="95" xfId="1" applyFont="1" applyFill="1" applyBorder="1"/>
    <xf numFmtId="38" fontId="0" fillId="0" borderId="99" xfId="1" applyFont="1" applyFill="1" applyBorder="1"/>
    <xf numFmtId="0" fontId="9" fillId="5" borderId="0" xfId="0" applyFont="1" applyFill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26" fillId="3" borderId="0" xfId="6" applyFill="1" applyAlignment="1">
      <alignment horizontal="left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20" fillId="11" borderId="0" xfId="0" applyFont="1" applyFill="1" applyAlignment="1" applyProtection="1">
      <alignment horizontal="left" vertical="center"/>
      <protection locked="0"/>
    </xf>
    <xf numFmtId="0" fontId="8" fillId="5" borderId="0" xfId="0" applyFont="1" applyFill="1" applyAlignment="1">
      <alignment horizontal="left" vertical="top" wrapText="1"/>
    </xf>
    <xf numFmtId="0" fontId="0" fillId="5" borderId="126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127" xfId="0" applyFill="1" applyBorder="1" applyAlignment="1">
      <alignment horizontal="left" vertical="center" wrapText="1"/>
    </xf>
    <xf numFmtId="0" fontId="0" fillId="5" borderId="128" xfId="0" applyFill="1" applyBorder="1" applyAlignment="1">
      <alignment horizontal="left" vertical="center" wrapText="1"/>
    </xf>
    <xf numFmtId="0" fontId="0" fillId="5" borderId="129" xfId="0" applyFill="1" applyBorder="1" applyAlignment="1">
      <alignment horizontal="left" vertical="center" wrapText="1"/>
    </xf>
    <xf numFmtId="0" fontId="0" fillId="5" borderId="130" xfId="0" applyFill="1" applyBorder="1" applyAlignment="1">
      <alignment horizontal="left" vertical="center" wrapText="1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4" fillId="5" borderId="43" xfId="0" applyFont="1" applyFill="1" applyBorder="1" applyAlignment="1" applyProtection="1">
      <alignment horizontal="center" vertical="center" wrapText="1"/>
      <protection locked="0"/>
    </xf>
    <xf numFmtId="0" fontId="4" fillId="5" borderId="47" xfId="0" applyFont="1" applyFill="1" applyBorder="1" applyAlignment="1" applyProtection="1">
      <alignment horizontal="center" vertical="center" wrapText="1"/>
      <protection locked="0"/>
    </xf>
    <xf numFmtId="0" fontId="4" fillId="5" borderId="49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/>
      <protection locked="0"/>
    </xf>
    <xf numFmtId="0" fontId="5" fillId="5" borderId="48" xfId="0" applyFont="1" applyFill="1" applyBorder="1" applyAlignment="1" applyProtection="1">
      <alignment horizontal="center" vertical="center"/>
      <protection locked="0"/>
    </xf>
    <xf numFmtId="0" fontId="5" fillId="5" borderId="47" xfId="0" applyFont="1" applyFill="1" applyBorder="1" applyAlignment="1" applyProtection="1">
      <alignment horizontal="center" vertical="center"/>
      <protection locked="0"/>
    </xf>
    <xf numFmtId="0" fontId="5" fillId="5" borderId="41" xfId="0" applyFont="1" applyFill="1" applyBorder="1" applyAlignment="1" applyProtection="1">
      <alignment horizontal="center" vertical="center"/>
      <protection locked="0"/>
    </xf>
    <xf numFmtId="0" fontId="5" fillId="5" borderId="49" xfId="0" applyFont="1" applyFill="1" applyBorder="1" applyAlignment="1" applyProtection="1">
      <alignment horizontal="center" vertical="center"/>
      <protection locked="0"/>
    </xf>
    <xf numFmtId="0" fontId="5" fillId="5" borderId="50" xfId="0" applyFont="1" applyFill="1" applyBorder="1" applyAlignment="1" applyProtection="1">
      <alignment horizontal="center" vertical="center"/>
      <protection locked="0"/>
    </xf>
    <xf numFmtId="0" fontId="2" fillId="5" borderId="68" xfId="0" applyFont="1" applyFill="1" applyBorder="1" applyAlignment="1" applyProtection="1">
      <alignment horizontal="left"/>
      <protection locked="0"/>
    </xf>
    <xf numFmtId="0" fontId="2" fillId="5" borderId="72" xfId="0" applyFont="1" applyFill="1" applyBorder="1" applyAlignment="1" applyProtection="1">
      <alignment horizontal="left"/>
      <protection locked="0"/>
    </xf>
    <xf numFmtId="0" fontId="2" fillId="5" borderId="12" xfId="0" applyFont="1" applyFill="1" applyBorder="1" applyAlignment="1" applyProtection="1">
      <alignment horizontal="left"/>
      <protection locked="0"/>
    </xf>
    <xf numFmtId="0" fontId="2" fillId="5" borderId="14" xfId="0" applyFont="1" applyFill="1" applyBorder="1" applyAlignment="1" applyProtection="1">
      <alignment horizontal="left"/>
      <protection locked="0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5" borderId="43" xfId="0" applyFill="1" applyBorder="1" applyAlignment="1" applyProtection="1">
      <alignment horizontal="left" vertical="center"/>
      <protection locked="0"/>
    </xf>
    <xf numFmtId="0" fontId="0" fillId="5" borderId="47" xfId="0" applyFill="1" applyBorder="1" applyAlignment="1" applyProtection="1">
      <alignment horizontal="left" vertical="center"/>
      <protection locked="0"/>
    </xf>
    <xf numFmtId="0" fontId="0" fillId="5" borderId="85" xfId="0" applyFill="1" applyBorder="1" applyAlignment="1" applyProtection="1">
      <alignment horizontal="left" vertical="center"/>
      <protection locked="0"/>
    </xf>
    <xf numFmtId="0" fontId="4" fillId="0" borderId="7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0" fillId="0" borderId="92" xfId="0" applyBorder="1" applyAlignment="1">
      <alignment horizontal="left" shrinkToFit="1"/>
    </xf>
    <xf numFmtId="0" fontId="0" fillId="0" borderId="93" xfId="0" applyBorder="1" applyAlignment="1">
      <alignment horizontal="left" shrinkToFit="1"/>
    </xf>
    <xf numFmtId="0" fontId="0" fillId="0" borderId="98" xfId="0" applyBorder="1" applyAlignment="1">
      <alignment shrinkToFit="1"/>
    </xf>
    <xf numFmtId="0" fontId="0" fillId="0" borderId="40" xfId="0" applyBorder="1" applyAlignment="1">
      <alignment shrinkToFit="1"/>
    </xf>
    <xf numFmtId="0" fontId="0" fillId="0" borderId="101" xfId="0" applyBorder="1" applyAlignment="1">
      <alignment shrinkToFit="1"/>
    </xf>
    <xf numFmtId="0" fontId="0" fillId="0" borderId="102" xfId="0" applyBorder="1" applyAlignment="1">
      <alignment shrinkToFit="1"/>
    </xf>
    <xf numFmtId="0" fontId="0" fillId="0" borderId="107" xfId="0" applyBorder="1" applyAlignment="1">
      <alignment shrinkToFit="1"/>
    </xf>
    <xf numFmtId="0" fontId="0" fillId="0" borderId="108" xfId="0" applyBorder="1" applyAlignment="1">
      <alignment shrinkToFit="1"/>
    </xf>
    <xf numFmtId="0" fontId="17" fillId="11" borderId="119" xfId="0" applyFont="1" applyFill="1" applyBorder="1" applyAlignment="1">
      <alignment horizontal="left" vertical="center" indent="1"/>
    </xf>
    <xf numFmtId="0" fontId="17" fillId="11" borderId="0" xfId="0" applyFont="1" applyFill="1" applyAlignment="1">
      <alignment horizontal="left" vertical="center" indent="1"/>
    </xf>
    <xf numFmtId="0" fontId="17" fillId="11" borderId="120" xfId="0" applyFont="1" applyFill="1" applyBorder="1" applyAlignment="1">
      <alignment horizontal="left" vertical="center" indent="1"/>
    </xf>
    <xf numFmtId="0" fontId="17" fillId="11" borderId="88" xfId="0" applyFont="1" applyFill="1" applyBorder="1" applyAlignment="1">
      <alignment horizontal="left" vertical="center" indent="1"/>
    </xf>
    <xf numFmtId="0" fontId="0" fillId="11" borderId="121" xfId="0" applyFill="1" applyBorder="1" applyAlignment="1">
      <alignment horizontal="center" vertical="center"/>
    </xf>
    <xf numFmtId="0" fontId="19" fillId="5" borderId="47" xfId="0" applyFont="1" applyFill="1" applyBorder="1" applyAlignment="1">
      <alignment horizontal="left" vertical="top" wrapText="1"/>
    </xf>
    <xf numFmtId="0" fontId="19" fillId="5" borderId="0" xfId="0" applyFont="1" applyFill="1" applyAlignment="1">
      <alignment horizontal="left" vertical="top" wrapText="1"/>
    </xf>
    <xf numFmtId="0" fontId="19" fillId="5" borderId="41" xfId="0" applyFont="1" applyFill="1" applyBorder="1" applyAlignment="1">
      <alignment horizontal="left" vertical="top" wrapText="1"/>
    </xf>
    <xf numFmtId="0" fontId="19" fillId="5" borderId="49" xfId="0" applyFont="1" applyFill="1" applyBorder="1" applyAlignment="1">
      <alignment horizontal="left" vertical="top" wrapText="1"/>
    </xf>
    <xf numFmtId="0" fontId="19" fillId="5" borderId="26" xfId="0" applyFont="1" applyFill="1" applyBorder="1" applyAlignment="1">
      <alignment horizontal="left" vertical="top" wrapText="1"/>
    </xf>
    <xf numFmtId="0" fontId="19" fillId="5" borderId="50" xfId="0" applyFont="1" applyFill="1" applyBorder="1" applyAlignment="1">
      <alignment horizontal="left" vertical="top" wrapText="1"/>
    </xf>
    <xf numFmtId="0" fontId="19" fillId="5" borderId="43" xfId="0" applyFont="1" applyFill="1" applyBorder="1" applyAlignment="1">
      <alignment horizontal="left" vertical="top" wrapText="1"/>
    </xf>
    <xf numFmtId="0" fontId="19" fillId="5" borderId="29" xfId="0" applyFont="1" applyFill="1" applyBorder="1" applyAlignment="1">
      <alignment horizontal="left" vertical="top" wrapText="1"/>
    </xf>
    <xf numFmtId="0" fontId="19" fillId="5" borderId="48" xfId="0" applyFont="1" applyFill="1" applyBorder="1" applyAlignment="1">
      <alignment horizontal="left" vertical="top" wrapText="1"/>
    </xf>
    <xf numFmtId="0" fontId="23" fillId="12" borderId="123" xfId="0" applyFont="1" applyFill="1" applyBorder="1" applyAlignment="1">
      <alignment horizontal="left" vertical="center" indent="1"/>
    </xf>
    <xf numFmtId="0" fontId="23" fillId="12" borderId="124" xfId="0" applyFont="1" applyFill="1" applyBorder="1" applyAlignment="1">
      <alignment horizontal="left" vertical="center" indent="1"/>
    </xf>
    <xf numFmtId="0" fontId="8" fillId="5" borderId="0" xfId="0" quotePrefix="1" applyFont="1" applyFill="1" applyAlignment="1">
      <alignment horizontal="right" vertical="top" shrinkToFit="1"/>
    </xf>
    <xf numFmtId="0" fontId="0" fillId="0" borderId="113" xfId="0" applyBorder="1" applyAlignment="1">
      <alignment shrinkToFit="1"/>
    </xf>
    <xf numFmtId="0" fontId="0" fillId="0" borderId="114" xfId="0" applyBorder="1" applyAlignment="1">
      <alignment shrinkToFit="1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187" fontId="12" fillId="14" borderId="135" xfId="0" applyNumberFormat="1" applyFont="1" applyFill="1" applyBorder="1" applyAlignment="1">
      <alignment horizontal="center" vertical="center" shrinkToFit="1"/>
    </xf>
    <xf numFmtId="187" fontId="12" fillId="14" borderId="146" xfId="0" applyNumberFormat="1" applyFont="1" applyFill="1" applyBorder="1" applyAlignment="1">
      <alignment horizontal="center" vertical="center" shrinkToFit="1"/>
    </xf>
    <xf numFmtId="187" fontId="12" fillId="14" borderId="136" xfId="0" applyNumberFormat="1" applyFont="1" applyFill="1" applyBorder="1" applyAlignment="1">
      <alignment horizontal="center" vertical="center" shrinkToFit="1"/>
    </xf>
    <xf numFmtId="186" fontId="12" fillId="0" borderId="141" xfId="0" applyNumberFormat="1" applyFont="1" applyBorder="1" applyAlignment="1">
      <alignment horizontal="center" shrinkToFit="1"/>
    </xf>
    <xf numFmtId="186" fontId="12" fillId="0" borderId="142" xfId="0" applyNumberFormat="1" applyFont="1" applyBorder="1" applyAlignment="1">
      <alignment horizontal="center" shrinkToFit="1"/>
    </xf>
    <xf numFmtId="0" fontId="8" fillId="0" borderId="7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186" fontId="24" fillId="13" borderId="0" xfId="0" applyNumberFormat="1" applyFont="1" applyFill="1" applyAlignment="1">
      <alignment horizontal="center" vertical="center" shrinkToFit="1"/>
    </xf>
    <xf numFmtId="0" fontId="8" fillId="14" borderId="131" xfId="0" applyFont="1" applyFill="1" applyBorder="1" applyAlignment="1">
      <alignment horizontal="center" vertical="center" wrapText="1"/>
    </xf>
    <xf numFmtId="0" fontId="8" fillId="14" borderId="132" xfId="0" applyFont="1" applyFill="1" applyBorder="1" applyAlignment="1">
      <alignment horizontal="center" vertical="center" wrapText="1"/>
    </xf>
    <xf numFmtId="0" fontId="8" fillId="14" borderId="133" xfId="0" applyFont="1" applyFill="1" applyBorder="1" applyAlignment="1">
      <alignment horizontal="center" vertical="center" wrapText="1"/>
    </xf>
    <xf numFmtId="0" fontId="8" fillId="14" borderId="134" xfId="0" applyFont="1" applyFill="1" applyBorder="1" applyAlignment="1">
      <alignment horizontal="center" vertical="center" wrapText="1"/>
    </xf>
    <xf numFmtId="0" fontId="25" fillId="14" borderId="13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5" fillId="14" borderId="145" xfId="0" applyFont="1" applyFill="1" applyBorder="1" applyAlignment="1">
      <alignment horizontal="center" vertical="center" wrapText="1"/>
    </xf>
    <xf numFmtId="0" fontId="25" fillId="14" borderId="132" xfId="0" applyFont="1" applyFill="1" applyBorder="1" applyAlignment="1">
      <alignment horizontal="center" vertical="center" wrapText="1"/>
    </xf>
    <xf numFmtId="0" fontId="25" fillId="14" borderId="133" xfId="0" applyFont="1" applyFill="1" applyBorder="1" applyAlignment="1">
      <alignment horizontal="center" vertical="center" wrapText="1"/>
    </xf>
    <xf numFmtId="0" fontId="25" fillId="14" borderId="0" xfId="0" applyFont="1" applyFill="1" applyAlignment="1">
      <alignment horizontal="center" vertical="center" wrapText="1"/>
    </xf>
    <xf numFmtId="0" fontId="25" fillId="14" borderId="13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6" fontId="12" fillId="0" borderId="4" xfId="0" applyNumberFormat="1" applyFont="1" applyBorder="1" applyAlignment="1">
      <alignment horizontal="center" shrinkToFit="1"/>
    </xf>
    <xf numFmtId="186" fontId="12" fillId="0" borderId="79" xfId="0" applyNumberFormat="1" applyFont="1" applyBorder="1" applyAlignment="1">
      <alignment horizontal="center" shrinkToFit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5" fontId="12" fillId="0" borderId="141" xfId="0" applyNumberFormat="1" applyFont="1" applyBorder="1" applyAlignment="1">
      <alignment horizontal="center" shrinkToFit="1"/>
    </xf>
    <xf numFmtId="185" fontId="12" fillId="0" borderId="142" xfId="0" applyNumberFormat="1" applyFont="1" applyBorder="1" applyAlignment="1">
      <alignment horizontal="center" shrinkToFit="1"/>
    </xf>
    <xf numFmtId="185" fontId="12" fillId="14" borderId="135" xfId="0" applyNumberFormat="1" applyFont="1" applyFill="1" applyBorder="1" applyAlignment="1">
      <alignment horizontal="center" shrinkToFit="1"/>
    </xf>
    <xf numFmtId="185" fontId="12" fillId="14" borderId="136" xfId="0" applyNumberFormat="1" applyFont="1" applyFill="1" applyBorder="1" applyAlignment="1">
      <alignment horizontal="center" shrinkToFit="1"/>
    </xf>
    <xf numFmtId="186" fontId="12" fillId="14" borderId="135" xfId="0" applyNumberFormat="1" applyFont="1" applyFill="1" applyBorder="1" applyAlignment="1">
      <alignment horizontal="center" vertical="center" shrinkToFit="1"/>
    </xf>
    <xf numFmtId="186" fontId="12" fillId="14" borderId="136" xfId="0" applyNumberFormat="1" applyFont="1" applyFill="1" applyBorder="1" applyAlignment="1">
      <alignment horizontal="center" vertical="center" shrinkToFit="1"/>
    </xf>
    <xf numFmtId="186" fontId="12" fillId="0" borderId="4" xfId="0" applyNumberFormat="1" applyFont="1" applyBorder="1" applyAlignment="1">
      <alignment horizontal="center" vertical="center" shrinkToFit="1"/>
    </xf>
    <xf numFmtId="186" fontId="12" fillId="0" borderId="79" xfId="0" applyNumberFormat="1" applyFont="1" applyBorder="1" applyAlignment="1">
      <alignment horizontal="center" vertical="center" shrinkToFit="1"/>
    </xf>
    <xf numFmtId="185" fontId="12" fillId="0" borderId="4" xfId="0" applyNumberFormat="1" applyFont="1" applyBorder="1" applyAlignment="1">
      <alignment horizontal="center" shrinkToFit="1"/>
    </xf>
    <xf numFmtId="185" fontId="12" fillId="0" borderId="79" xfId="0" applyNumberFormat="1" applyFont="1" applyBorder="1" applyAlignment="1">
      <alignment horizontal="center" shrinkToFit="1"/>
    </xf>
    <xf numFmtId="0" fontId="8" fillId="0" borderId="11" xfId="0" applyFont="1" applyBorder="1" applyAlignment="1">
      <alignment horizontal="center" vertical="center" wrapText="1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5" borderId="71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8" borderId="78" xfId="0" applyFont="1" applyFill="1" applyBorder="1" applyAlignment="1">
      <alignment horizontal="center" vertical="center" wrapText="1"/>
    </xf>
    <xf numFmtId="0" fontId="4" fillId="8" borderId="56" xfId="0" applyFont="1" applyFill="1" applyBorder="1" applyAlignment="1">
      <alignment horizontal="center" vertical="center" wrapText="1"/>
    </xf>
    <xf numFmtId="0" fontId="4" fillId="8" borderId="80" xfId="0" applyFont="1" applyFill="1" applyBorder="1" applyAlignment="1">
      <alignment horizontal="center" vertical="center" wrapText="1"/>
    </xf>
    <xf numFmtId="0" fontId="4" fillId="8" borderId="81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8" borderId="73" xfId="0" applyFont="1" applyFill="1" applyBorder="1" applyAlignment="1">
      <alignment horizontal="center" vertical="center" wrapText="1"/>
    </xf>
    <xf numFmtId="0" fontId="4" fillId="8" borderId="84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8" borderId="89" xfId="0" applyFont="1" applyFill="1" applyBorder="1" applyAlignment="1">
      <alignment horizontal="center" vertical="center" wrapText="1"/>
    </xf>
    <xf numFmtId="0" fontId="4" fillId="8" borderId="54" xfId="0" applyFont="1" applyFill="1" applyBorder="1" applyAlignment="1">
      <alignment horizontal="center" vertical="center" wrapText="1"/>
    </xf>
    <xf numFmtId="0" fontId="4" fillId="8" borderId="90" xfId="0" applyFont="1" applyFill="1" applyBorder="1" applyAlignment="1">
      <alignment horizontal="center" vertical="center" wrapText="1"/>
    </xf>
    <xf numFmtId="0" fontId="4" fillId="8" borderId="7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77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3" xfId="0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76" xfId="0" applyBorder="1" applyAlignment="1">
      <alignment horizontal="left" vertical="center"/>
    </xf>
    <xf numFmtId="0" fontId="0" fillId="0" borderId="177" xfId="0" applyBorder="1" applyAlignment="1">
      <alignment horizontal="left" vertical="center"/>
    </xf>
    <xf numFmtId="0" fontId="0" fillId="0" borderId="42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78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</cellXfs>
  <cellStyles count="9">
    <cellStyle name="パーセント" xfId="5" builtinId="5"/>
    <cellStyle name="ハイパーリンク" xfId="6" builtinId="8"/>
    <cellStyle name="ハイパーリンク 2" xfId="7" xr:uid="{00000000-0005-0000-0000-000002000000}"/>
    <cellStyle name="桁区切り" xfId="1" builtinId="6"/>
    <cellStyle name="桁区切り 2" xfId="3" xr:uid="{00000000-0005-0000-0000-000004000000}"/>
    <cellStyle name="標準" xfId="0" builtinId="0"/>
    <cellStyle name="標準 2" xfId="2" xr:uid="{00000000-0005-0000-0000-000006000000}"/>
    <cellStyle name="標準 3" xfId="4" xr:uid="{00000000-0005-0000-0000-000007000000}"/>
    <cellStyle name="標準 4" xfId="8" xr:uid="{00000000-0005-0000-0000-000008000000}"/>
  </cellStyles>
  <dxfs count="0"/>
  <tableStyles count="0" defaultTableStyle="TableStyleMedium9" defaultPivotStyle="PivotStyleLight16"/>
  <colors>
    <mruColors>
      <color rgb="FF99FF99"/>
      <color rgb="FFFFFF99"/>
      <color rgb="FF0000FF"/>
      <color rgb="FF000040"/>
      <color rgb="FF00FFFF"/>
      <color rgb="FFFF00FF"/>
      <color rgb="FF00FF00"/>
      <color rgb="FF3333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47236957077"/>
          <c:y val="7.0668015865715014E-2"/>
          <c:w val="0.80073141610807663"/>
          <c:h val="0.55837914304006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 '!$AQ$4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 '!$AP$5:$AP$44</c15:sqref>
                  </c15:fullRef>
                </c:ext>
              </c:extLst>
              <c:f>'計算シート '!$AP$8:$AP$44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 '!$AQ$5:$AQ$44</c15:sqref>
                  </c15:fullRef>
                </c:ext>
              </c:extLst>
              <c:f>'計算シート '!$AQ$8:$AQ$44</c:f>
              <c:numCache>
                <c:formatCode>General</c:formatCode>
                <c:ptCount val="37"/>
                <c:pt idx="0" formatCode="0_);[Red]\(0\)">
                  <c:v>0</c:v>
                </c:pt>
                <c:pt idx="1" formatCode="0_);[Red]\(0\)">
                  <c:v>#N/A</c:v>
                </c:pt>
                <c:pt idx="2" formatCode="0_);[Red]\(0\)">
                  <c:v>#N/A</c:v>
                </c:pt>
                <c:pt idx="3" formatCode="0_);[Red]\(0\)">
                  <c:v>#N/A</c:v>
                </c:pt>
                <c:pt idx="4" formatCode="0_);[Red]\(0\)">
                  <c:v>#N/A</c:v>
                </c:pt>
                <c:pt idx="5" formatCode="0_);[Red]\(0\)">
                  <c:v>#N/A</c:v>
                </c:pt>
                <c:pt idx="6" formatCode="0_);[Red]\(0\)">
                  <c:v>#N/A</c:v>
                </c:pt>
                <c:pt idx="7" formatCode="0_);[Red]\(0\)">
                  <c:v>#N/A</c:v>
                </c:pt>
                <c:pt idx="8" formatCode="0_);[Red]\(0\)">
                  <c:v>#N/A</c:v>
                </c:pt>
                <c:pt idx="9" formatCode="0_);[Red]\(0\)">
                  <c:v>#N/A</c:v>
                </c:pt>
                <c:pt idx="10" formatCode="0_);[Red]\(0\)">
                  <c:v>#N/A</c:v>
                </c:pt>
                <c:pt idx="11" formatCode="0_);[Red]\(0\)">
                  <c:v>#N/A</c:v>
                </c:pt>
                <c:pt idx="12" formatCode="0_);[Red]\(0\)">
                  <c:v>#N/A</c:v>
                </c:pt>
                <c:pt idx="13" formatCode="0_);[Red]\(0\)">
                  <c:v>#N/A</c:v>
                </c:pt>
                <c:pt idx="14" formatCode="0_);[Red]\(0\)">
                  <c:v>#N/A</c:v>
                </c:pt>
                <c:pt idx="15" formatCode="0_);[Red]\(0\)">
                  <c:v>#N/A</c:v>
                </c:pt>
                <c:pt idx="16" formatCode="0_);[Red]\(0\)">
                  <c:v>#N/A</c:v>
                </c:pt>
                <c:pt idx="17" formatCode="0_);[Red]\(0\)">
                  <c:v>#N/A</c:v>
                </c:pt>
                <c:pt idx="18" formatCode="0_);[Red]\(0\)">
                  <c:v>#N/A</c:v>
                </c:pt>
                <c:pt idx="19" formatCode="0_);[Red]\(0\)">
                  <c:v>#N/A</c:v>
                </c:pt>
                <c:pt idx="20" formatCode="0_);[Red]\(0\)">
                  <c:v>#N/A</c:v>
                </c:pt>
                <c:pt idx="21" formatCode="0_);[Red]\(0\)">
                  <c:v>#N/A</c:v>
                </c:pt>
                <c:pt idx="22" formatCode="0_);[Red]\(0\)">
                  <c:v>#N/A</c:v>
                </c:pt>
                <c:pt idx="23" formatCode="0_);[Red]\(0\)">
                  <c:v>#N/A</c:v>
                </c:pt>
                <c:pt idx="24" formatCode="0_);[Red]\(0\)">
                  <c:v>#N/A</c:v>
                </c:pt>
                <c:pt idx="25" formatCode="0_);[Red]\(0\)">
                  <c:v>#N/A</c:v>
                </c:pt>
                <c:pt idx="26" formatCode="0_);[Red]\(0\)">
                  <c:v>#N/A</c:v>
                </c:pt>
                <c:pt idx="27" formatCode="0_);[Red]\(0\)">
                  <c:v>#N/A</c:v>
                </c:pt>
                <c:pt idx="28" formatCode="0_);[Red]\(0\)">
                  <c:v>#N/A</c:v>
                </c:pt>
                <c:pt idx="29" formatCode="0_);[Red]\(0\)">
                  <c:v>#N/A</c:v>
                </c:pt>
                <c:pt idx="30" formatCode="0_);[Red]\(0\)">
                  <c:v>#N/A</c:v>
                </c:pt>
                <c:pt idx="31" formatCode="0_);[Red]\(0\)">
                  <c:v>#N/A</c:v>
                </c:pt>
                <c:pt idx="32" formatCode="0_);[Red]\(0\)">
                  <c:v>#N/A</c:v>
                </c:pt>
                <c:pt idx="33" formatCode="0_);[Red]\(0\)">
                  <c:v>#N/A</c:v>
                </c:pt>
                <c:pt idx="34" formatCode="0_);[Red]\(0\)">
                  <c:v>#N/A</c:v>
                </c:pt>
                <c:pt idx="35" formatCode="0_);[Red]\(0\)">
                  <c:v>#N/A</c:v>
                </c:pt>
                <c:pt idx="36" formatCode="0_);[Red]\(0\)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76928"/>
        <c:axId val="575168400"/>
      </c:barChart>
      <c:lineChart>
        <c:grouping val="standard"/>
        <c:varyColors val="0"/>
        <c:ser>
          <c:idx val="1"/>
          <c:order val="1"/>
          <c:tx>
            <c:strRef>
              <c:f>'計算シート '!$AT$4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 '!$AP$5:$AP$44</c15:sqref>
                  </c15:fullRef>
                </c:ext>
              </c:extLst>
              <c:f>'計算シート '!$AP$8:$AP$44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 '!$AT$5:$AT$44</c15:sqref>
                  </c15:fullRef>
                </c:ext>
              </c:extLst>
              <c:f>'計算シート '!$AT$8:$AT$44</c:f>
              <c:numCache>
                <c:formatCode>General</c:formatCode>
                <c:ptCount val="37"/>
                <c:pt idx="0" formatCode="0.0%">
                  <c:v>#N/A</c:v>
                </c:pt>
                <c:pt idx="1" formatCode="0.0%">
                  <c:v>#N/A</c:v>
                </c:pt>
                <c:pt idx="2" formatCode="0.0%">
                  <c:v>#N/A</c:v>
                </c:pt>
                <c:pt idx="3" formatCode="0.0%">
                  <c:v>#N/A</c:v>
                </c:pt>
                <c:pt idx="4" formatCode="0.0%">
                  <c:v>#N/A</c:v>
                </c:pt>
                <c:pt idx="5" formatCode="0.0%">
                  <c:v>#N/A</c:v>
                </c:pt>
                <c:pt idx="6" formatCode="0.0%">
                  <c:v>#N/A</c:v>
                </c:pt>
                <c:pt idx="7" formatCode="0.0%">
                  <c:v>#N/A</c:v>
                </c:pt>
                <c:pt idx="8" formatCode="0.0%">
                  <c:v>#N/A</c:v>
                </c:pt>
                <c:pt idx="9" formatCode="0.0%">
                  <c:v>#N/A</c:v>
                </c:pt>
                <c:pt idx="10" formatCode="0.0%">
                  <c:v>#N/A</c:v>
                </c:pt>
                <c:pt idx="11" formatCode="0.0%">
                  <c:v>#N/A</c:v>
                </c:pt>
                <c:pt idx="12" formatCode="0.0%">
                  <c:v>#N/A</c:v>
                </c:pt>
                <c:pt idx="13" formatCode="0.0%">
                  <c:v>#N/A</c:v>
                </c:pt>
                <c:pt idx="14" formatCode="0.0%">
                  <c:v>#N/A</c:v>
                </c:pt>
                <c:pt idx="15" formatCode="0.0%">
                  <c:v>#N/A</c:v>
                </c:pt>
                <c:pt idx="16" formatCode="0.0%">
                  <c:v>#N/A</c:v>
                </c:pt>
                <c:pt idx="17" formatCode="0.0%">
                  <c:v>#N/A</c:v>
                </c:pt>
                <c:pt idx="18" formatCode="0.0%">
                  <c:v>#N/A</c:v>
                </c:pt>
                <c:pt idx="19" formatCode="0.0%">
                  <c:v>#N/A</c:v>
                </c:pt>
                <c:pt idx="20" formatCode="0.0%">
                  <c:v>#N/A</c:v>
                </c:pt>
                <c:pt idx="21" formatCode="0.0%">
                  <c:v>#N/A</c:v>
                </c:pt>
                <c:pt idx="22" formatCode="0.0%">
                  <c:v>#N/A</c:v>
                </c:pt>
                <c:pt idx="23" formatCode="0.0%">
                  <c:v>#N/A</c:v>
                </c:pt>
                <c:pt idx="24" formatCode="0.0%">
                  <c:v>#N/A</c:v>
                </c:pt>
                <c:pt idx="25" formatCode="0.0%">
                  <c:v>#N/A</c:v>
                </c:pt>
                <c:pt idx="26" formatCode="0.0%">
                  <c:v>#N/A</c:v>
                </c:pt>
                <c:pt idx="27" formatCode="0.0%">
                  <c:v>#N/A</c:v>
                </c:pt>
                <c:pt idx="28" formatCode="0.0%">
                  <c:v>#N/A</c:v>
                </c:pt>
                <c:pt idx="29" formatCode="0.0%">
                  <c:v>#N/A</c:v>
                </c:pt>
                <c:pt idx="30" formatCode="0.0%">
                  <c:v>#N/A</c:v>
                </c:pt>
                <c:pt idx="31" formatCode="0.0%">
                  <c:v>#N/A</c:v>
                </c:pt>
                <c:pt idx="32" formatCode="0.0%">
                  <c:v>#N/A</c:v>
                </c:pt>
                <c:pt idx="33" formatCode="0.0%">
                  <c:v>#N/A</c:v>
                </c:pt>
                <c:pt idx="34" formatCode="0.0%">
                  <c:v>#N/A</c:v>
                </c:pt>
                <c:pt idx="35" formatCode="0.0%">
                  <c:v>#N/A</c:v>
                </c:pt>
                <c:pt idx="36" formatCode="0.0%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75288"/>
        <c:axId val="575173320"/>
      </c:lineChart>
      <c:catAx>
        <c:axId val="575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68400"/>
        <c:crosses val="autoZero"/>
        <c:auto val="1"/>
        <c:lblAlgn val="ctr"/>
        <c:lblOffset val="100"/>
        <c:noMultiLvlLbl val="0"/>
      </c:catAx>
      <c:valAx>
        <c:axId val="57516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1.2686226549791098E-2"/>
              <c:y val="0.28371151816860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 alt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5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6928"/>
        <c:crosses val="autoZero"/>
        <c:crossBetween val="between"/>
      </c:valAx>
      <c:valAx>
        <c:axId val="57517332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5288"/>
        <c:crosses val="max"/>
        <c:crossBetween val="between"/>
      </c:valAx>
      <c:catAx>
        <c:axId val="575175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51733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2578600254122183"/>
          <c:y val="0.14671525248524797"/>
          <c:w val="0.15194584928235985"/>
          <c:h val="0.171950861262062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53</xdr:row>
          <xdr:rowOff>28575</xdr:rowOff>
        </xdr:from>
        <xdr:to>
          <xdr:col>11</xdr:col>
          <xdr:colOff>85725</xdr:colOff>
          <xdr:row>106</xdr:row>
          <xdr:rowOff>152400</xdr:rowOff>
        </xdr:to>
        <xdr:sp macro="" textlink="">
          <xdr:nvSpPr>
            <xdr:cNvPr id="9241" name="Object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100</xdr:row>
          <xdr:rowOff>114300</xdr:rowOff>
        </xdr:from>
        <xdr:to>
          <xdr:col>11</xdr:col>
          <xdr:colOff>85725</xdr:colOff>
          <xdr:row>155</xdr:row>
          <xdr:rowOff>47625</xdr:rowOff>
        </xdr:to>
        <xdr:sp macro="" textlink="">
          <xdr:nvSpPr>
            <xdr:cNvPr id="9244" name="Object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133350</xdr:rowOff>
        </xdr:from>
        <xdr:to>
          <xdr:col>11</xdr:col>
          <xdr:colOff>95250</xdr:colOff>
          <xdr:row>53</xdr:row>
          <xdr:rowOff>57150</xdr:rowOff>
        </xdr:to>
        <xdr:sp macro="" textlink="">
          <xdr:nvSpPr>
            <xdr:cNvPr id="9246" name="Object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781051</xdr:colOff>
      <xdr:row>5</xdr:row>
      <xdr:rowOff>85726</xdr:rowOff>
    </xdr:from>
    <xdr:to>
      <xdr:col>7</xdr:col>
      <xdr:colOff>180976</xdr:colOff>
      <xdr:row>8</xdr:row>
      <xdr:rowOff>19051</xdr:rowOff>
    </xdr:to>
    <xdr:sp macro="" textlink="">
      <xdr:nvSpPr>
        <xdr:cNvPr id="3" name="AutoShape 3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9572626" y="1466851"/>
          <a:ext cx="923925" cy="933450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4</xdr:row>
      <xdr:rowOff>0</xdr:rowOff>
    </xdr:from>
    <xdr:to>
      <xdr:col>8</xdr:col>
      <xdr:colOff>361950</xdr:colOff>
      <xdr:row>4</xdr:row>
      <xdr:rowOff>0</xdr:rowOff>
    </xdr:to>
    <xdr:sp macro="" textlink="">
      <xdr:nvSpPr>
        <xdr:cNvPr id="5" name="Line 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7810500" y="16668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371475</xdr:colOff>
      <xdr:row>3</xdr:row>
      <xdr:rowOff>66674</xdr:rowOff>
    </xdr:from>
    <xdr:ext cx="1447800" cy="4667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29600" y="885824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34</xdr:row>
      <xdr:rowOff>13607</xdr:rowOff>
    </xdr:from>
    <xdr:to>
      <xdr:col>10</xdr:col>
      <xdr:colOff>68037</xdr:colOff>
      <xdr:row>61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224652</xdr:colOff>
      <xdr:row>34</xdr:row>
      <xdr:rowOff>4508</xdr:rowOff>
    </xdr:from>
    <xdr:to>
      <xdr:col>3</xdr:col>
      <xdr:colOff>1079412</xdr:colOff>
      <xdr:row>35</xdr:row>
      <xdr:rowOff>114452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97858" y="7792596"/>
          <a:ext cx="854760" cy="278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17</xdr:row>
      <xdr:rowOff>2</xdr:rowOff>
    </xdr:from>
    <xdr:to>
      <xdr:col>26</xdr:col>
      <xdr:colOff>-1</xdr:colOff>
      <xdr:row>17</xdr:row>
      <xdr:rowOff>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677400" y="3143252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 bwMode="auto">
        <a:xfrm>
          <a:off x="6324600" y="4629150"/>
          <a:ext cx="0" cy="6762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11206</xdr:rowOff>
    </xdr:from>
    <xdr:to>
      <xdr:col>23</xdr:col>
      <xdr:colOff>6163</xdr:colOff>
      <xdr:row>16</xdr:row>
      <xdr:rowOff>161926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 bwMode="auto">
        <a:xfrm flipV="1">
          <a:off x="12052487" y="1703294"/>
          <a:ext cx="0" cy="65498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 bwMode="auto">
        <a:xfrm>
          <a:off x="12058548" y="1698582"/>
          <a:ext cx="413395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293679" y="6368145"/>
          <a:ext cx="787853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/>
      </xdr:nvCxnSpPr>
      <xdr:spPr bwMode="auto">
        <a:xfrm>
          <a:off x="12846023" y="3171265"/>
          <a:ext cx="0" cy="45519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 bwMode="auto">
        <a:xfrm flipH="1">
          <a:off x="11797393" y="7810500"/>
          <a:ext cx="82867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 bwMode="auto">
        <a:xfrm>
          <a:off x="12193681" y="3211606"/>
          <a:ext cx="72221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 bwMode="auto">
        <a:xfrm>
          <a:off x="6338455" y="8122227"/>
          <a:ext cx="0" cy="68147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12</xdr:col>
      <xdr:colOff>672353</xdr:colOff>
      <xdr:row>16</xdr:row>
      <xdr:rowOff>172640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 bwMode="auto">
        <a:xfrm flipH="1">
          <a:off x="5482828" y="3399234"/>
          <a:ext cx="3404838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CxnSpPr/>
      </xdr:nvCxnSpPr>
      <xdr:spPr bwMode="auto">
        <a:xfrm>
          <a:off x="5703794" y="1692088"/>
          <a:ext cx="0" cy="67235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CxnSpPr/>
      </xdr:nvCxnSpPr>
      <xdr:spPr bwMode="auto">
        <a:xfrm>
          <a:off x="2442882" y="1680882"/>
          <a:ext cx="2404" cy="3425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 bwMode="auto">
        <a:xfrm flipH="1">
          <a:off x="5495925" y="7153275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00" name="直線矢印コネクタ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 bwMode="auto">
        <a:xfrm flipH="1">
          <a:off x="5495925" y="11487150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CxnSpPr/>
      </xdr:nvCxnSpPr>
      <xdr:spPr bwMode="auto">
        <a:xfrm>
          <a:off x="16406813" y="7167562"/>
          <a:ext cx="0" cy="158523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11" name="直線矢印コネクタ 1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677400" y="11168064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147" name="直線矢印コネクタ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CxnSpPr/>
      </xdr:nvCxnSpPr>
      <xdr:spPr bwMode="auto">
        <a:xfrm flipV="1">
          <a:off x="6539534" y="3412436"/>
          <a:ext cx="0" cy="23191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149" name="直線矢印コネクタ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CxnSpPr/>
      </xdr:nvCxnSpPr>
      <xdr:spPr bwMode="auto">
        <a:xfrm flipH="1">
          <a:off x="11073814" y="4735286"/>
          <a:ext cx="87325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170" name="直線矢印コネクタ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CxnSpPr/>
      </xdr:nvCxnSpPr>
      <xdr:spPr bwMode="auto">
        <a:xfrm flipH="1">
          <a:off x="11073814" y="8191500"/>
          <a:ext cx="88686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181" name="直線矢印コネクタ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CxnSpPr/>
      </xdr:nvCxnSpPr>
      <xdr:spPr bwMode="auto">
        <a:xfrm flipV="1">
          <a:off x="15403286" y="7293429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182" name="直線矢印コネクタ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CxnSpPr/>
      </xdr:nvCxnSpPr>
      <xdr:spPr bwMode="auto">
        <a:xfrm>
          <a:off x="15395867" y="5056909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185" name="直線矢印コネクタ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CxnSpPr/>
      </xdr:nvCxnSpPr>
      <xdr:spPr bwMode="auto">
        <a:xfrm>
          <a:off x="15378544" y="8382000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197" name="直線矢印コネクタ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199" name="直線矢印コネクタ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CxnSpPr/>
      </xdr:nvCxnSpPr>
      <xdr:spPr bwMode="auto">
        <a:xfrm>
          <a:off x="2454088" y="1692088"/>
          <a:ext cx="326091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208" name="直線矢印コネクタ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CxnSpPr/>
      </xdr:nvCxnSpPr>
      <xdr:spPr bwMode="auto">
        <a:xfrm flipV="1">
          <a:off x="15205364" y="767195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210" name="直線矢印コネクタ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211" name="直線矢印コネクタ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220" name="直線矢印コネクタ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221" name="直線矢印コネクタ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 bwMode="auto">
        <a:xfrm>
          <a:off x="5770010" y="4986618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 bwMode="auto">
        <a:xfrm>
          <a:off x="2459182" y="4970318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 bwMode="auto">
        <a:xfrm>
          <a:off x="2470388" y="4986618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 bwMode="auto">
        <a:xfrm>
          <a:off x="5752692" y="8311709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 bwMode="auto">
        <a:xfrm>
          <a:off x="2459182" y="8295409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CxnSpPr/>
      </xdr:nvCxnSpPr>
      <xdr:spPr bwMode="auto">
        <a:xfrm>
          <a:off x="2470388" y="8311709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 bwMode="auto">
        <a:xfrm>
          <a:off x="16268700" y="17335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 bwMode="auto">
        <a:xfrm flipV="1">
          <a:off x="12157364" y="5148213"/>
          <a:ext cx="0" cy="68801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 bwMode="auto">
        <a:xfrm>
          <a:off x="12102811" y="49625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 bwMode="auto">
        <a:xfrm>
          <a:off x="16262537" y="49655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 bwMode="auto">
        <a:xfrm flipV="1">
          <a:off x="12157364" y="8473303"/>
          <a:ext cx="0" cy="68801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 bwMode="auto">
        <a:xfrm>
          <a:off x="12102811" y="828675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95" name="直線矢印コネクタ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CxnSpPr/>
      </xdr:nvCxnSpPr>
      <xdr:spPr bwMode="auto">
        <a:xfrm>
          <a:off x="16262537" y="828978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0</xdr:colOff>
      <xdr:row>10</xdr:row>
      <xdr:rowOff>9525</xdr:rowOff>
    </xdr:from>
    <xdr:to>
      <xdr:col>18</xdr:col>
      <xdr:colOff>0</xdr:colOff>
      <xdr:row>12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 bwMode="auto">
        <a:xfrm>
          <a:off x="9744075" y="1219200"/>
          <a:ext cx="0" cy="333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9525</xdr:colOff>
      <xdr:row>11</xdr:row>
      <xdr:rowOff>168087</xdr:rowOff>
    </xdr:from>
    <xdr:to>
      <xdr:col>17</xdr:col>
      <xdr:colOff>723900</xdr:colOff>
      <xdr:row>11</xdr:row>
      <xdr:rowOff>168087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 bwMode="auto">
        <a:xfrm flipH="1">
          <a:off x="7282143" y="1580028"/>
          <a:ext cx="24288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347870</xdr:colOff>
      <xdr:row>12</xdr:row>
      <xdr:rowOff>0</xdr:rowOff>
    </xdr:from>
    <xdr:to>
      <xdr:col>17</xdr:col>
      <xdr:colOff>347870</xdr:colOff>
      <xdr:row>14</xdr:row>
      <xdr:rowOff>1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 bwMode="auto">
        <a:xfrm flipV="1">
          <a:off x="9334988" y="1580029"/>
          <a:ext cx="0" cy="33617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11206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CxnSpPr/>
      </xdr:nvCxnSpPr>
      <xdr:spPr bwMode="auto">
        <a:xfrm>
          <a:off x="7272618" y="2644588"/>
          <a:ext cx="0" cy="53788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CxnSpPr/>
      </xdr:nvCxnSpPr>
      <xdr:spPr bwMode="auto">
        <a:xfrm flipH="1">
          <a:off x="7286625" y="317355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119" name="直線矢印コネクタ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CxnSpPr/>
      </xdr:nvCxnSpPr>
      <xdr:spPr bwMode="auto">
        <a:xfrm>
          <a:off x="9715500" y="3126441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CxnSpPr/>
      </xdr:nvCxnSpPr>
      <xdr:spPr bwMode="auto">
        <a:xfrm flipH="1">
          <a:off x="7272618" y="4885765"/>
          <a:ext cx="244288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CxnSpPr/>
      </xdr:nvCxnSpPr>
      <xdr:spPr bwMode="auto">
        <a:xfrm>
          <a:off x="9715500" y="4717676"/>
          <a:ext cx="0" cy="1680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128" name="直線矢印コネクタ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CxnSpPr/>
      </xdr:nvCxnSpPr>
      <xdr:spPr bwMode="auto">
        <a:xfrm>
          <a:off x="7272618" y="488576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 bwMode="auto">
        <a:xfrm>
          <a:off x="8953500" y="542925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 bwMode="auto">
        <a:xfrm flipV="1">
          <a:off x="8939893" y="507546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CxnSpPr/>
      </xdr:nvCxnSpPr>
      <xdr:spPr bwMode="auto">
        <a:xfrm flipH="1">
          <a:off x="7239000" y="8409214"/>
          <a:ext cx="24492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CxnSpPr/>
      </xdr:nvCxnSpPr>
      <xdr:spPr bwMode="auto">
        <a:xfrm>
          <a:off x="9688286" y="8232321"/>
          <a:ext cx="0" cy="17689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133" name="直線矢印コネクタ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CxnSpPr/>
      </xdr:nvCxnSpPr>
      <xdr:spPr bwMode="auto">
        <a:xfrm>
          <a:off x="7239000" y="8409214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CxnSpPr/>
      </xdr:nvCxnSpPr>
      <xdr:spPr bwMode="auto">
        <a:xfrm>
          <a:off x="8967107" y="876300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135" name="直線矢印コネクタ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CxnSpPr/>
      </xdr:nvCxnSpPr>
      <xdr:spPr bwMode="auto">
        <a:xfrm flipV="1">
          <a:off x="8953500" y="840921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145677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CxnSpPr/>
      </xdr:nvCxnSpPr>
      <xdr:spPr bwMode="auto">
        <a:xfrm>
          <a:off x="7272618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 bwMode="auto">
        <a:xfrm>
          <a:off x="3641908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CxnSpPr/>
      </xdr:nvCxnSpPr>
      <xdr:spPr bwMode="auto">
        <a:xfrm>
          <a:off x="14410765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20</xdr:row>
      <xdr:rowOff>0</xdr:rowOff>
    </xdr:from>
    <xdr:to>
      <xdr:col>17</xdr:col>
      <xdr:colOff>358589</xdr:colOff>
      <xdr:row>20</xdr:row>
      <xdr:rowOff>145677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 bwMode="auto">
        <a:xfrm>
          <a:off x="9345707" y="3003176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 flipV="1">
          <a:off x="2998304" y="2310848"/>
          <a:ext cx="298174" cy="1739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 bwMode="auto">
        <a:xfrm>
          <a:off x="3014870" y="3064565"/>
          <a:ext cx="28989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 bwMode="auto">
        <a:xfrm flipV="1">
          <a:off x="3000375" y="55340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 bwMode="auto">
        <a:xfrm>
          <a:off x="2986709" y="6286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 bwMode="auto">
        <a:xfrm flipV="1">
          <a:off x="3000375" y="88582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CxnSpPr/>
      </xdr:nvCxnSpPr>
      <xdr:spPr bwMode="auto">
        <a:xfrm>
          <a:off x="2986709" y="96202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61</xdr:row>
      <xdr:rowOff>0</xdr:rowOff>
    </xdr:from>
    <xdr:to>
      <xdr:col>6</xdr:col>
      <xdr:colOff>20292</xdr:colOff>
      <xdr:row>61</xdr:row>
      <xdr:rowOff>171450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 bwMode="auto">
        <a:xfrm flipV="1">
          <a:off x="3014041" y="108585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65</xdr:row>
      <xdr:rowOff>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CxnSpPr/>
      </xdr:nvCxnSpPr>
      <xdr:spPr bwMode="auto">
        <a:xfrm>
          <a:off x="3000375" y="11620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15211425" y="22860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 bwMode="auto">
        <a:xfrm>
          <a:off x="15220950" y="302895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CxnSpPr/>
      </xdr:nvCxnSpPr>
      <xdr:spPr bwMode="auto">
        <a:xfrm>
          <a:off x="15273130" y="559076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35</xdr:row>
      <xdr:rowOff>223630</xdr:rowOff>
    </xdr:from>
    <xdr:to>
      <xdr:col>29</xdr:col>
      <xdr:colOff>9525</xdr:colOff>
      <xdr:row>35</xdr:row>
      <xdr:rowOff>223630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 bwMode="auto">
        <a:xfrm>
          <a:off x="15282655" y="6344478"/>
          <a:ext cx="31474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CxnSpPr/>
      </xdr:nvCxnSpPr>
      <xdr:spPr bwMode="auto">
        <a:xfrm>
          <a:off x="15273130" y="8936935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 bwMode="auto">
        <a:xfrm>
          <a:off x="15332869" y="946650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61</xdr:row>
      <xdr:rowOff>0</xdr:rowOff>
    </xdr:from>
    <xdr:to>
      <xdr:col>29</xdr:col>
      <xdr:colOff>0</xdr:colOff>
      <xdr:row>62</xdr:row>
      <xdr:rowOff>1242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 bwMode="auto">
        <a:xfrm>
          <a:off x="15273130" y="1095789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65</xdr:row>
      <xdr:rowOff>1034</xdr:rowOff>
    </xdr:from>
    <xdr:to>
      <xdr:col>29</xdr:col>
      <xdr:colOff>9525</xdr:colOff>
      <xdr:row>65</xdr:row>
      <xdr:rowOff>1034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CxnSpPr/>
      </xdr:nvCxnSpPr>
      <xdr:spPr bwMode="auto">
        <a:xfrm>
          <a:off x="15332869" y="1143103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259773</xdr:colOff>
      <xdr:row>5</xdr:row>
      <xdr:rowOff>69272</xdr:rowOff>
    </xdr:from>
    <xdr:to>
      <xdr:col>1</xdr:col>
      <xdr:colOff>426460</xdr:colOff>
      <xdr:row>36</xdr:row>
      <xdr:rowOff>113002</xdr:rowOff>
    </xdr:to>
    <xdr:sp macro="" textlink="">
      <xdr:nvSpPr>
        <xdr:cNvPr id="108" name="フローチャート: 代替処理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 bwMode="auto">
        <a:xfrm>
          <a:off x="259773" y="935181"/>
          <a:ext cx="859414" cy="5498957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242455</xdr:colOff>
      <xdr:row>40</xdr:row>
      <xdr:rowOff>0</xdr:rowOff>
    </xdr:from>
    <xdr:to>
      <xdr:col>1</xdr:col>
      <xdr:colOff>409142</xdr:colOff>
      <xdr:row>57</xdr:row>
      <xdr:rowOff>119063</xdr:rowOff>
    </xdr:to>
    <xdr:sp macro="" textlink="">
      <xdr:nvSpPr>
        <xdr:cNvPr id="109" name="角丸四角形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 bwMode="auto">
        <a:xfrm>
          <a:off x="242455" y="7065818"/>
          <a:ext cx="859414" cy="3219018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60</xdr:row>
      <xdr:rowOff>138545</xdr:rowOff>
    </xdr:from>
    <xdr:to>
      <xdr:col>1</xdr:col>
      <xdr:colOff>409141</xdr:colOff>
      <xdr:row>66</xdr:row>
      <xdr:rowOff>81394</xdr:rowOff>
    </xdr:to>
    <xdr:sp macro="" textlink="">
      <xdr:nvSpPr>
        <xdr:cNvPr id="110" name="角丸四角形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 bwMode="auto">
        <a:xfrm>
          <a:off x="242454" y="10823863"/>
          <a:ext cx="859414" cy="1033895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2</xdr:col>
      <xdr:colOff>69272</xdr:colOff>
      <xdr:row>4</xdr:row>
      <xdr:rowOff>0</xdr:rowOff>
    </xdr:from>
    <xdr:to>
      <xdr:col>10</xdr:col>
      <xdr:colOff>225139</xdr:colOff>
      <xdr:row>56</xdr:row>
      <xdr:rowOff>121228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GrpSpPr/>
      </xdr:nvGrpSpPr>
      <xdr:grpSpPr>
        <a:xfrm>
          <a:off x="1429986" y="707571"/>
          <a:ext cx="4360474" cy="9550978"/>
          <a:chOff x="1385455" y="900544"/>
          <a:chExt cx="4543857" cy="9421092"/>
        </a:xfrm>
      </xdr:grpSpPr>
      <xdr:sp macro="" textlink="">
        <xdr:nvSpPr>
          <xdr:cNvPr id="114" name="角丸四角形 113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4" name="角丸四角形 123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12</xdr:col>
      <xdr:colOff>51954</xdr:colOff>
      <xdr:row>4</xdr:row>
      <xdr:rowOff>0</xdr:rowOff>
    </xdr:from>
    <xdr:to>
      <xdr:col>16</xdr:col>
      <xdr:colOff>55417</xdr:colOff>
      <xdr:row>56</xdr:row>
      <xdr:rowOff>121228</xdr:rowOff>
    </xdr:to>
    <xdr:grpSp>
      <xdr:nvGrpSpPr>
        <xdr:cNvPr id="126" name="グループ化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GrpSpPr/>
      </xdr:nvGrpSpPr>
      <xdr:grpSpPr>
        <a:xfrm>
          <a:off x="6311240" y="707571"/>
          <a:ext cx="1962891" cy="9550978"/>
          <a:chOff x="6369628" y="900544"/>
          <a:chExt cx="2012372" cy="9421092"/>
        </a:xfrm>
      </xdr:grpSpPr>
      <xdr:sp macro="" textlink="">
        <xdr:nvSpPr>
          <xdr:cNvPr id="129" name="角丸四角形 128">
            <a:extLst>
              <a:ext uri="{FF2B5EF4-FFF2-40B4-BE49-F238E27FC236}">
                <a16:creationId xmlns:a16="http://schemas.microsoft.com/office/drawing/2014/main" id="{00000000-0008-0000-0300-000081000000}"/>
              </a:ext>
            </a:extLst>
          </xdr:cNvPr>
          <xdr:cNvSpPr/>
        </xdr:nvSpPr>
        <xdr:spPr bwMode="auto">
          <a:xfrm>
            <a:off x="6369628" y="1194955"/>
            <a:ext cx="2012372" cy="9126681"/>
          </a:xfrm>
          <a:prstGeom prst="roundRect">
            <a:avLst>
              <a:gd name="adj" fmla="val 11503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0" name="角丸四角形 129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SpPr/>
        </xdr:nvSpPr>
        <xdr:spPr bwMode="auto">
          <a:xfrm>
            <a:off x="6598227" y="900544"/>
            <a:ext cx="1541317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生産誘発額</a:t>
            </a:r>
          </a:p>
        </xdr:txBody>
      </xdr:sp>
    </xdr:grpSp>
    <xdr:clientData/>
  </xdr:twoCellAnchor>
  <xdr:twoCellAnchor>
    <xdr:from>
      <xdr:col>22</xdr:col>
      <xdr:colOff>121227</xdr:colOff>
      <xdr:row>4</xdr:row>
      <xdr:rowOff>17318</xdr:rowOff>
    </xdr:from>
    <xdr:to>
      <xdr:col>33</xdr:col>
      <xdr:colOff>121226</xdr:colOff>
      <xdr:row>56</xdr:row>
      <xdr:rowOff>138546</xdr:rowOff>
    </xdr:to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GrpSpPr/>
      </xdr:nvGrpSpPr>
      <xdr:grpSpPr>
        <a:xfrm>
          <a:off x="11673691" y="724889"/>
          <a:ext cx="6109606" cy="9550978"/>
          <a:chOff x="11655136" y="900544"/>
          <a:chExt cx="6061363" cy="9421092"/>
        </a:xfrm>
      </xdr:grpSpPr>
      <xdr:sp macro="" textlink="">
        <xdr:nvSpPr>
          <xdr:cNvPr id="137" name="角丸四角形 136">
            <a:extLst>
              <a:ext uri="{FF2B5EF4-FFF2-40B4-BE49-F238E27FC236}">
                <a16:creationId xmlns:a16="http://schemas.microsoft.com/office/drawing/2014/main" id="{00000000-0008-0000-0300-000089000000}"/>
              </a:ext>
            </a:extLst>
          </xdr:cNvPr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8" name="角丸四角形 137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17</xdr:col>
      <xdr:colOff>51954</xdr:colOff>
      <xdr:row>2</xdr:row>
      <xdr:rowOff>69273</xdr:rowOff>
    </xdr:from>
    <xdr:to>
      <xdr:col>18</xdr:col>
      <xdr:colOff>691862</xdr:colOff>
      <xdr:row>5</xdr:row>
      <xdr:rowOff>92024</xdr:rowOff>
    </xdr:to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 bwMode="auto">
        <a:xfrm>
          <a:off x="9143999" y="415637"/>
          <a:ext cx="1367272" cy="542296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1</xdr:row>
          <xdr:rowOff>228600</xdr:rowOff>
        </xdr:from>
        <xdr:to>
          <xdr:col>15</xdr:col>
          <xdr:colOff>942975</xdr:colOff>
          <xdr:row>2</xdr:row>
          <xdr:rowOff>257175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GE0015\03_kaiseki\&#20849;&#29992;\&#29987;&#26989;&#36899;&#38306;&#34920;\&#65330;&#65298;\11%20&#20998;&#26512;&#12484;&#12540;&#12523;&#26356;&#26032;\210316_&#20998;&#26512;&#12484;&#12540;&#12523;&#65288;&#26032;&#35215;&#65289;\&#32113;&#35336;&#34920;&#65288;105&#37096;&#38272;&#34920;&#65288;&#32113;&#21512;&#20013;&#20998;&#39006;&#34920;&#652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生産者価格評価表（統合中分類）"/>
      <sheetName val="投入係数表"/>
      <sheetName val="逆行列係数表（閉鎖型）"/>
      <sheetName val="逆行列係数表（解放型）"/>
    </sheetNames>
    <sheetDataSet>
      <sheetData sheetId="0" refreshError="1"/>
      <sheetData sheetId="1" refreshError="1"/>
      <sheetData sheetId="2">
        <row r="5">
          <cell r="D5">
            <v>2.4762866328347104E-2</v>
          </cell>
        </row>
      </sheetData>
      <sheetData sheetId="3" refreshError="1"/>
      <sheetData sheetId="4">
        <row r="5">
          <cell r="D5">
            <v>1.019516202196999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toukei_toukatsu/data/io/015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showGridLines="0" tabSelected="1" zoomScaleNormal="100" zoomScaleSheetLayoutView="85" workbookViewId="0">
      <selection activeCell="L11" sqref="L11"/>
    </sheetView>
  </sheetViews>
  <sheetFormatPr defaultColWidth="18.625" defaultRowHeight="12.75" customHeight="1"/>
  <cols>
    <col min="1" max="1" width="2.625" style="11" customWidth="1"/>
    <col min="2" max="11" width="9" style="11" customWidth="1"/>
    <col min="12" max="16384" width="18.625" style="11"/>
  </cols>
  <sheetData>
    <row r="1" spans="1:11" ht="18" customHeight="1"/>
    <row r="2" spans="1:11" ht="18" customHeight="1">
      <c r="A2" s="591" t="s">
        <v>77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</row>
    <row r="3" spans="1:11" ht="18" customHeight="1"/>
    <row r="4" spans="1:11" ht="13.5"/>
    <row r="5" spans="1:11" ht="13.5"/>
    <row r="6" spans="1:11" ht="13.5"/>
    <row r="7" spans="1:11" ht="13.5"/>
    <row r="8" spans="1:11" ht="13.5"/>
    <row r="9" spans="1:11" ht="13.5"/>
    <row r="10" spans="1:11" ht="13.5"/>
    <row r="11" spans="1:11" ht="13.5"/>
    <row r="12" spans="1:11" ht="13.5"/>
    <row r="13" spans="1:11" ht="13.5"/>
    <row r="14" spans="1:11" ht="13.5"/>
    <row r="15" spans="1:11" ht="13.5"/>
    <row r="16" spans="1:11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  <row r="48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  <row r="105" ht="13.5"/>
    <row r="106" ht="13.5"/>
    <row r="107" ht="13.5"/>
    <row r="108" ht="13.5"/>
    <row r="109" ht="13.5"/>
    <row r="110" ht="13.5"/>
    <row r="111" ht="13.5"/>
    <row r="112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  <row r="128" ht="13.5"/>
    <row r="129" ht="13.5"/>
    <row r="130" ht="13.5"/>
    <row r="131" ht="13.5"/>
    <row r="132" ht="13.5"/>
    <row r="133" ht="13.5"/>
    <row r="134" ht="13.5"/>
    <row r="135" ht="13.5"/>
    <row r="136" ht="13.5"/>
    <row r="137" ht="13.5"/>
    <row r="138" ht="13.5"/>
    <row r="139" ht="13.5"/>
    <row r="140" ht="13.5"/>
    <row r="141" ht="13.5"/>
    <row r="142" ht="13.5"/>
    <row r="143" ht="13.5"/>
    <row r="144" ht="13.5"/>
    <row r="145" ht="13.5"/>
  </sheetData>
  <mergeCells count="1">
    <mergeCell ref="A2:K2"/>
  </mergeCells>
  <phoneticPr fontId="3"/>
  <pageMargins left="0.7" right="0.7" top="0.75" bottom="0.75" header="0.3" footer="0.3"/>
  <pageSetup paperSize="9" scale="96" orientation="portrait" r:id="rId1"/>
  <rowBreaks count="2" manualBreakCount="2">
    <brk id="54" max="16383" man="1"/>
    <brk id="102" max="16383" man="1"/>
  </rowBreaks>
  <drawing r:id="rId2"/>
  <legacyDrawing r:id="rId3"/>
  <oleObjects>
    <mc:AlternateContent xmlns:mc="http://schemas.openxmlformats.org/markup-compatibility/2006">
      <mc:Choice Requires="x14">
        <oleObject progId="文書" shapeId="9241" r:id="rId4">
          <objectPr defaultSize="0" autoPict="0" r:id="rId5">
            <anchor moveWithCells="1">
              <from>
                <xdr:col>1</xdr:col>
                <xdr:colOff>28575</xdr:colOff>
                <xdr:row>53</xdr:row>
                <xdr:rowOff>28575</xdr:rowOff>
              </from>
              <to>
                <xdr:col>11</xdr:col>
                <xdr:colOff>85725</xdr:colOff>
                <xdr:row>106</xdr:row>
                <xdr:rowOff>152400</xdr:rowOff>
              </to>
            </anchor>
          </objectPr>
        </oleObject>
      </mc:Choice>
      <mc:Fallback>
        <oleObject progId="文書" shapeId="9241" r:id="rId4"/>
      </mc:Fallback>
    </mc:AlternateContent>
    <mc:AlternateContent xmlns:mc="http://schemas.openxmlformats.org/markup-compatibility/2006">
      <mc:Choice Requires="x14">
        <oleObject progId="文書" shapeId="9244" r:id="rId6">
          <objectPr defaultSize="0" r:id="rId7">
            <anchor moveWithCells="1">
              <from>
                <xdr:col>1</xdr:col>
                <xdr:colOff>57150</xdr:colOff>
                <xdr:row>100</xdr:row>
                <xdr:rowOff>114300</xdr:rowOff>
              </from>
              <to>
                <xdr:col>11</xdr:col>
                <xdr:colOff>85725</xdr:colOff>
                <xdr:row>155</xdr:row>
                <xdr:rowOff>47625</xdr:rowOff>
              </to>
            </anchor>
          </objectPr>
        </oleObject>
      </mc:Choice>
      <mc:Fallback>
        <oleObject progId="文書" shapeId="9244" r:id="rId6"/>
      </mc:Fallback>
    </mc:AlternateContent>
    <mc:AlternateContent xmlns:mc="http://schemas.openxmlformats.org/markup-compatibility/2006">
      <mc:Choice Requires="x14">
        <oleObject progId="文書" shapeId="9246" r:id="rId8">
          <objectPr defaultSize="0" r:id="rId9">
            <anchor moveWithCells="1">
              <from>
                <xdr:col>1</xdr:col>
                <xdr:colOff>0</xdr:colOff>
                <xdr:row>2</xdr:row>
                <xdr:rowOff>133350</xdr:rowOff>
              </from>
              <to>
                <xdr:col>11</xdr:col>
                <xdr:colOff>95250</xdr:colOff>
                <xdr:row>53</xdr:row>
                <xdr:rowOff>57150</xdr:rowOff>
              </to>
            </anchor>
          </objectPr>
        </oleObject>
      </mc:Choice>
      <mc:Fallback>
        <oleObject progId="文書" shapeId="924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J54"/>
  <sheetViews>
    <sheetView showGridLines="0" zoomScaleNormal="100" workbookViewId="0">
      <selection activeCell="B2" sqref="B2:E2"/>
    </sheetView>
  </sheetViews>
  <sheetFormatPr defaultColWidth="18.625" defaultRowHeight="12.75" customHeight="1"/>
  <cols>
    <col min="1" max="1" width="2.625" style="5" customWidth="1"/>
    <col min="2" max="2" width="4.625" style="5" customWidth="1"/>
    <col min="3" max="3" width="25.625" style="5" customWidth="1"/>
    <col min="4" max="4" width="18.125" style="5" customWidth="1"/>
    <col min="5" max="5" width="53.125" style="5" customWidth="1"/>
    <col min="6" max="6" width="11.25" style="5" customWidth="1"/>
    <col min="7" max="7" width="20" style="5" bestFit="1" customWidth="1"/>
    <col min="8" max="10" width="12.625" style="5" customWidth="1"/>
    <col min="11" max="16384" width="18.625" style="5"/>
  </cols>
  <sheetData>
    <row r="1" spans="2:10" ht="15" customHeight="1" thickBot="1"/>
    <row r="2" spans="2:10" ht="30" customHeight="1" thickBot="1">
      <c r="B2" s="592" t="s">
        <v>287</v>
      </c>
      <c r="C2" s="593"/>
      <c r="D2" s="593"/>
      <c r="E2" s="594"/>
      <c r="G2" s="592" t="s">
        <v>289</v>
      </c>
      <c r="H2" s="593"/>
      <c r="I2" s="593"/>
      <c r="J2" s="594"/>
    </row>
    <row r="3" spans="2:10" ht="19.5" customHeight="1" thickBot="1"/>
    <row r="4" spans="2:10" ht="18" customHeight="1" thickBot="1">
      <c r="B4" s="596" t="s">
        <v>288</v>
      </c>
      <c r="C4" s="597"/>
      <c r="D4" s="513" t="s">
        <v>335</v>
      </c>
      <c r="G4" s="32" t="s">
        <v>63</v>
      </c>
      <c r="H4" s="33" t="s">
        <v>64</v>
      </c>
    </row>
    <row r="5" spans="2:10" ht="26.25" customHeight="1" thickBot="1">
      <c r="G5" s="34" t="s">
        <v>331</v>
      </c>
      <c r="H5" s="35" t="s">
        <v>49</v>
      </c>
    </row>
    <row r="6" spans="2:10" ht="20.25" customHeight="1" thickBot="1">
      <c r="B6" s="592" t="s">
        <v>322</v>
      </c>
      <c r="C6" s="593"/>
      <c r="D6" s="593"/>
      <c r="E6" s="594"/>
    </row>
    <row r="7" spans="2:10" ht="19.5" customHeight="1" thickBot="1">
      <c r="D7" s="512" t="s">
        <v>290</v>
      </c>
    </row>
    <row r="8" spans="2:10" ht="19.5" customHeight="1" thickBot="1">
      <c r="B8" s="598" t="s">
        <v>320</v>
      </c>
      <c r="C8" s="599"/>
      <c r="D8" s="550"/>
    </row>
    <row r="9" spans="2:10" ht="19.5" customHeight="1" thickBot="1">
      <c r="G9" s="5" t="s">
        <v>76</v>
      </c>
    </row>
    <row r="10" spans="2:10" ht="19.5" customHeight="1" thickBot="1">
      <c r="B10" s="592" t="s">
        <v>323</v>
      </c>
      <c r="C10" s="593"/>
      <c r="D10" s="593"/>
      <c r="E10" s="594"/>
      <c r="F10" s="6"/>
      <c r="G10" s="8"/>
      <c r="H10" s="441" t="s">
        <v>42</v>
      </c>
      <c r="I10" s="17" t="s">
        <v>49</v>
      </c>
    </row>
    <row r="11" spans="2:10" ht="19.5" customHeight="1">
      <c r="B11" s="16"/>
      <c r="C11" s="16"/>
      <c r="D11" s="16"/>
      <c r="E11" s="16"/>
      <c r="F11" s="6"/>
      <c r="G11" s="218" t="str">
        <f>IF(ISBLANK(関係係数シート!K6),"",関係係数シート!K6)</f>
        <v>令和２年（2020年）</v>
      </c>
      <c r="H11" s="219">
        <f>IF(ISBLANK(関係係数シート!L6),"",関係係数シート!L6)</f>
        <v>0.53516732899992814</v>
      </c>
      <c r="I11" s="219">
        <f>IF(ISBLANK(関係係数シート!M6),"",関係係数シート!M6)</f>
        <v>0.56758391640723727</v>
      </c>
    </row>
    <row r="12" spans="2:10" ht="19.5" customHeight="1" thickBot="1">
      <c r="D12" s="12" t="s">
        <v>103</v>
      </c>
      <c r="G12" s="220" t="str">
        <f>IF(ISBLANK(関係係数シート!K7),"",関係係数シート!K7)</f>
        <v>令和３年（2021年）</v>
      </c>
      <c r="H12" s="221">
        <f>IF(ISBLANK(関係係数シート!L7),"",関係係数シート!L7)</f>
        <v>0.51510149141910211</v>
      </c>
      <c r="I12" s="221">
        <f>IF(ISBLANK(関係係数シート!M7),"",関係係数シート!M7)</f>
        <v>0.55742170177227612</v>
      </c>
    </row>
    <row r="13" spans="2:10" ht="19.5" customHeight="1" thickBot="1">
      <c r="B13" s="28"/>
      <c r="C13" s="29" t="s">
        <v>232</v>
      </c>
      <c r="D13" s="30" t="s">
        <v>67</v>
      </c>
      <c r="E13" s="68" t="s">
        <v>130</v>
      </c>
      <c r="G13" s="222" t="str">
        <f>IF(ISBLANK(関係係数シート!K8),"",関係係数シート!K8)</f>
        <v>令和４年（2022年）</v>
      </c>
      <c r="H13" s="221">
        <f>IF(ISBLANK(関係係数シート!L8),"",関係係数シート!L8)</f>
        <v>0.52065488066092258</v>
      </c>
      <c r="I13" s="221">
        <f>IF(ISBLANK(関係係数シート!M8),"",関係係数シート!M8)</f>
        <v>0.53412627708601101</v>
      </c>
    </row>
    <row r="14" spans="2:10" ht="24">
      <c r="B14" s="209" t="s">
        <v>0</v>
      </c>
      <c r="C14" s="210" t="s">
        <v>192</v>
      </c>
      <c r="D14" s="523">
        <f ca="1">IFERROR($D$8*VLOOKUP(B14,INDIRECT("'"&amp;$D$4&amp;"'!L:P"),5,0),0)</f>
        <v>0</v>
      </c>
      <c r="E14" s="211" t="s">
        <v>337</v>
      </c>
      <c r="G14" s="220" t="str">
        <f>IF(ISBLANK(関係係数シート!K9),"",関係係数シート!K9)</f>
        <v>令和５年（2023年）</v>
      </c>
      <c r="H14" s="221">
        <f>IF(ISBLANK(関係係数シート!L9),"",関係係数シート!L9)</f>
        <v>0.54715948066986786</v>
      </c>
      <c r="I14" s="221">
        <f>IF(ISBLANK(関係係数シート!M9),"",関係係数シート!M9)</f>
        <v>0.5960677179768451</v>
      </c>
    </row>
    <row r="15" spans="2:10" ht="19.5" customHeight="1">
      <c r="B15" s="72" t="s">
        <v>4</v>
      </c>
      <c r="C15" s="69" t="s">
        <v>1</v>
      </c>
      <c r="D15" s="524">
        <f t="shared" ref="D15:D50" ca="1" si="0">IFERROR($D$8*VLOOKUP(B15,INDIRECT("'"&amp;$D$4&amp;"'!L:P"),5,0),0)</f>
        <v>0</v>
      </c>
      <c r="E15" s="65" t="s">
        <v>339</v>
      </c>
      <c r="G15" s="222" t="str">
        <f>IF(ISBLANK(関係係数シート!K10),"",関係係数シート!K10)</f>
        <v/>
      </c>
      <c r="H15" s="221" t="str">
        <f>IF(ISBLANK(関係係数シート!L10),"",関係係数シート!L10)</f>
        <v/>
      </c>
      <c r="I15" s="221" t="str">
        <f>IF(ISBLANK(関係係数シート!M10),"",関係係数シート!M10)</f>
        <v/>
      </c>
    </row>
    <row r="16" spans="2:10" ht="19.5" customHeight="1">
      <c r="B16" s="72" t="s">
        <v>10</v>
      </c>
      <c r="C16" s="69" t="s">
        <v>83</v>
      </c>
      <c r="D16" s="524">
        <f t="shared" ca="1" si="0"/>
        <v>0</v>
      </c>
      <c r="E16" s="65" t="s">
        <v>106</v>
      </c>
      <c r="G16" s="220" t="str">
        <f>IF(ISBLANK(関係係数シート!K11),"",関係係数シート!K11)</f>
        <v/>
      </c>
      <c r="H16" s="221" t="str">
        <f>IF(ISBLANK(関係係数シート!L11),"",関係係数シート!L11)</f>
        <v/>
      </c>
      <c r="I16" s="221" t="str">
        <f>IF(ISBLANK(関係係数シート!M11),"",関係係数シート!M11)</f>
        <v/>
      </c>
    </row>
    <row r="17" spans="2:9" ht="19.5" customHeight="1">
      <c r="B17" s="72" t="s">
        <v>14</v>
      </c>
      <c r="C17" s="69" t="s">
        <v>2</v>
      </c>
      <c r="D17" s="524">
        <f t="shared" ca="1" si="0"/>
        <v>0</v>
      </c>
      <c r="E17" s="65" t="s">
        <v>107</v>
      </c>
      <c r="G17" s="222" t="str">
        <f>IF(ISBLANK(関係係数シート!K12),"",関係係数シート!K12)</f>
        <v/>
      </c>
      <c r="H17" s="221" t="str">
        <f>IF(ISBLANK(関係係数シート!L12),"",関係係数シート!L12)</f>
        <v/>
      </c>
      <c r="I17" s="221" t="str">
        <f>IF(ISBLANK(関係係数シート!M12),"",関係係数シート!M12)</f>
        <v/>
      </c>
    </row>
    <row r="18" spans="2:9" ht="19.5" customHeight="1">
      <c r="B18" s="212" t="s">
        <v>15</v>
      </c>
      <c r="C18" s="213" t="s">
        <v>3</v>
      </c>
      <c r="D18" s="525">
        <f t="shared" ca="1" si="0"/>
        <v>0</v>
      </c>
      <c r="E18" s="214" t="s">
        <v>108</v>
      </c>
      <c r="G18" s="220" t="str">
        <f>IF(ISBLANK(関係係数シート!K13),"",関係係数シート!K13)</f>
        <v/>
      </c>
      <c r="H18" s="221" t="str">
        <f>IF(ISBLANK(関係係数シート!L13),"",関係係数シート!L13)</f>
        <v/>
      </c>
      <c r="I18" s="221" t="str">
        <f>IF(ISBLANK(関係係数シート!M13),"",関係係数シート!M13)</f>
        <v/>
      </c>
    </row>
    <row r="19" spans="2:9" ht="19.5" customHeight="1">
      <c r="B19" s="206" t="s">
        <v>19</v>
      </c>
      <c r="C19" s="207" t="s">
        <v>5</v>
      </c>
      <c r="D19" s="526">
        <f t="shared" ca="1" si="0"/>
        <v>0</v>
      </c>
      <c r="E19" s="208" t="s">
        <v>222</v>
      </c>
      <c r="G19" s="223" t="str">
        <f>IF(ISBLANK(関係係数シート!K14),"",関係係数シート!K14)</f>
        <v/>
      </c>
      <c r="H19" s="224" t="str">
        <f>IF(ISBLANK(関係係数シート!L14),"",関係係数シート!L14)</f>
        <v/>
      </c>
      <c r="I19" s="224" t="str">
        <f>IF(ISBLANK(関係係数シート!M14),"",関係係数シート!M14)</f>
        <v/>
      </c>
    </row>
    <row r="20" spans="2:9" ht="19.5" customHeight="1">
      <c r="B20" s="72" t="s">
        <v>21</v>
      </c>
      <c r="C20" s="69" t="s">
        <v>6</v>
      </c>
      <c r="D20" s="524">
        <f t="shared" ca="1" si="0"/>
        <v>0</v>
      </c>
      <c r="E20" s="65" t="s">
        <v>109</v>
      </c>
      <c r="G20" s="7" t="s">
        <v>88</v>
      </c>
      <c r="H20" s="14">
        <f>AVERAGE(H11:H19)</f>
        <v>0.52952079543745523</v>
      </c>
      <c r="I20" s="14">
        <f>AVERAGE(I11:I19)</f>
        <v>0.56379990331059238</v>
      </c>
    </row>
    <row r="21" spans="2:9" ht="19.5" customHeight="1">
      <c r="B21" s="72" t="s">
        <v>23</v>
      </c>
      <c r="C21" s="69" t="s">
        <v>193</v>
      </c>
      <c r="D21" s="524">
        <f t="shared" ca="1" si="0"/>
        <v>0</v>
      </c>
      <c r="E21" s="65" t="s">
        <v>223</v>
      </c>
    </row>
    <row r="22" spans="2:9" ht="19.5" customHeight="1">
      <c r="B22" s="72" t="s">
        <v>25</v>
      </c>
      <c r="C22" s="69" t="s">
        <v>258</v>
      </c>
      <c r="D22" s="524">
        <f t="shared" ca="1" si="0"/>
        <v>0</v>
      </c>
      <c r="E22" s="65" t="s">
        <v>340</v>
      </c>
    </row>
    <row r="23" spans="2:9" ht="19.5" customHeight="1">
      <c r="B23" s="73" t="s">
        <v>27</v>
      </c>
      <c r="C23" s="70" t="s">
        <v>8</v>
      </c>
      <c r="D23" s="527">
        <f t="shared" ca="1" si="0"/>
        <v>0</v>
      </c>
      <c r="E23" s="66" t="s">
        <v>224</v>
      </c>
    </row>
    <row r="24" spans="2:9" ht="19.5" customHeight="1">
      <c r="B24" s="215" t="s">
        <v>29</v>
      </c>
      <c r="C24" s="216" t="s">
        <v>9</v>
      </c>
      <c r="D24" s="528">
        <f t="shared" ca="1" si="0"/>
        <v>0</v>
      </c>
      <c r="E24" s="217" t="s">
        <v>110</v>
      </c>
    </row>
    <row r="25" spans="2:9" ht="19.5" customHeight="1">
      <c r="B25" s="72" t="s">
        <v>30</v>
      </c>
      <c r="C25" s="69" t="s">
        <v>11</v>
      </c>
      <c r="D25" s="524">
        <f t="shared" ca="1" si="0"/>
        <v>0</v>
      </c>
      <c r="E25" s="65" t="s">
        <v>225</v>
      </c>
    </row>
    <row r="26" spans="2:9" ht="19.5" customHeight="1">
      <c r="B26" s="72" t="s">
        <v>31</v>
      </c>
      <c r="C26" s="69" t="s">
        <v>194</v>
      </c>
      <c r="D26" s="524">
        <f t="shared" ca="1" si="0"/>
        <v>0</v>
      </c>
      <c r="E26" s="65" t="s">
        <v>111</v>
      </c>
      <c r="F26" s="9"/>
    </row>
    <row r="27" spans="2:9" ht="19.5" customHeight="1">
      <c r="B27" s="72" t="s">
        <v>33</v>
      </c>
      <c r="C27" s="69" t="s">
        <v>195</v>
      </c>
      <c r="D27" s="524">
        <f t="shared" ca="1" si="0"/>
        <v>0</v>
      </c>
      <c r="E27" s="65" t="s">
        <v>112</v>
      </c>
      <c r="F27" s="9"/>
    </row>
    <row r="28" spans="2:9" ht="19.5" customHeight="1">
      <c r="B28" s="212" t="s">
        <v>35</v>
      </c>
      <c r="C28" s="213" t="s">
        <v>196</v>
      </c>
      <c r="D28" s="525">
        <f t="shared" ca="1" si="0"/>
        <v>0</v>
      </c>
      <c r="E28" s="214" t="s">
        <v>113</v>
      </c>
      <c r="F28" s="9"/>
    </row>
    <row r="29" spans="2:9" ht="19.5" customHeight="1">
      <c r="B29" s="206" t="s">
        <v>37</v>
      </c>
      <c r="C29" s="207" t="s">
        <v>84</v>
      </c>
      <c r="D29" s="526">
        <f t="shared" ca="1" si="0"/>
        <v>0</v>
      </c>
      <c r="E29" s="208" t="s">
        <v>114</v>
      </c>
      <c r="F29" s="9"/>
    </row>
    <row r="30" spans="2:9" ht="24">
      <c r="B30" s="72" t="s">
        <v>74</v>
      </c>
      <c r="C30" s="69" t="s">
        <v>197</v>
      </c>
      <c r="D30" s="524">
        <f t="shared" ca="1" si="0"/>
        <v>0</v>
      </c>
      <c r="E30" s="65" t="s">
        <v>115</v>
      </c>
    </row>
    <row r="31" spans="2:9" ht="19.5" customHeight="1">
      <c r="B31" s="72" t="s">
        <v>75</v>
      </c>
      <c r="C31" s="69" t="s">
        <v>198</v>
      </c>
      <c r="D31" s="524">
        <f t="shared" ca="1" si="0"/>
        <v>0</v>
      </c>
      <c r="E31" s="65" t="s">
        <v>116</v>
      </c>
    </row>
    <row r="32" spans="2:9" ht="19.5" customHeight="1">
      <c r="B32" s="72" t="s">
        <v>82</v>
      </c>
      <c r="C32" s="69" t="s">
        <v>13</v>
      </c>
      <c r="D32" s="524">
        <f t="shared" ca="1" si="0"/>
        <v>0</v>
      </c>
      <c r="E32" s="65" t="s">
        <v>117</v>
      </c>
    </row>
    <row r="33" spans="2:5" ht="48">
      <c r="B33" s="73" t="s">
        <v>199</v>
      </c>
      <c r="C33" s="70" t="s">
        <v>16</v>
      </c>
      <c r="D33" s="527">
        <f t="shared" ca="1" si="0"/>
        <v>0</v>
      </c>
      <c r="E33" s="66" t="s">
        <v>226</v>
      </c>
    </row>
    <row r="34" spans="2:5" ht="24">
      <c r="B34" s="215" t="s">
        <v>200</v>
      </c>
      <c r="C34" s="216" t="s">
        <v>17</v>
      </c>
      <c r="D34" s="528">
        <f t="shared" ca="1" si="0"/>
        <v>0</v>
      </c>
      <c r="E34" s="217" t="s">
        <v>118</v>
      </c>
    </row>
    <row r="35" spans="2:5" ht="19.5" customHeight="1">
      <c r="B35" s="72" t="s">
        <v>201</v>
      </c>
      <c r="C35" s="69" t="s">
        <v>18</v>
      </c>
      <c r="D35" s="524">
        <f t="shared" ca="1" si="0"/>
        <v>0</v>
      </c>
      <c r="E35" s="65" t="s">
        <v>119</v>
      </c>
    </row>
    <row r="36" spans="2:5" ht="19.5" customHeight="1">
      <c r="B36" s="72" t="s">
        <v>202</v>
      </c>
      <c r="C36" s="69" t="s">
        <v>203</v>
      </c>
      <c r="D36" s="524">
        <f t="shared" ca="1" si="0"/>
        <v>0</v>
      </c>
      <c r="E36" s="65" t="s">
        <v>120</v>
      </c>
    </row>
    <row r="37" spans="2:5" ht="19.5" customHeight="1">
      <c r="B37" s="72" t="s">
        <v>204</v>
      </c>
      <c r="C37" s="69" t="s">
        <v>85</v>
      </c>
      <c r="D37" s="524">
        <f t="shared" ca="1" si="0"/>
        <v>0</v>
      </c>
      <c r="E37" s="65" t="s">
        <v>121</v>
      </c>
    </row>
    <row r="38" spans="2:5" ht="24">
      <c r="B38" s="212" t="s">
        <v>205</v>
      </c>
      <c r="C38" s="213" t="s">
        <v>20</v>
      </c>
      <c r="D38" s="525">
        <f t="shared" ca="1" si="0"/>
        <v>0</v>
      </c>
      <c r="E38" s="214" t="s">
        <v>122</v>
      </c>
    </row>
    <row r="39" spans="2:5" ht="19.5" customHeight="1">
      <c r="B39" s="206" t="s">
        <v>206</v>
      </c>
      <c r="C39" s="207" t="s">
        <v>22</v>
      </c>
      <c r="D39" s="526">
        <f t="shared" ca="1" si="0"/>
        <v>0</v>
      </c>
      <c r="E39" s="208" t="s">
        <v>123</v>
      </c>
    </row>
    <row r="40" spans="2:5" ht="19.5" customHeight="1">
      <c r="B40" s="72" t="s">
        <v>207</v>
      </c>
      <c r="C40" s="69" t="s">
        <v>24</v>
      </c>
      <c r="D40" s="524">
        <f t="shared" ca="1" si="0"/>
        <v>0</v>
      </c>
      <c r="E40" s="65" t="s">
        <v>124</v>
      </c>
    </row>
    <row r="41" spans="2:5" ht="40.15" customHeight="1">
      <c r="B41" s="72" t="s">
        <v>208</v>
      </c>
      <c r="C41" s="69" t="s">
        <v>209</v>
      </c>
      <c r="D41" s="524">
        <f t="shared" ca="1" si="0"/>
        <v>0</v>
      </c>
      <c r="E41" s="65" t="s">
        <v>227</v>
      </c>
    </row>
    <row r="42" spans="2:5" ht="40.15" customHeight="1">
      <c r="B42" s="72" t="s">
        <v>210</v>
      </c>
      <c r="C42" s="69" t="s">
        <v>86</v>
      </c>
      <c r="D42" s="524">
        <f t="shared" ca="1" si="0"/>
        <v>0</v>
      </c>
      <c r="E42" s="65" t="s">
        <v>125</v>
      </c>
    </row>
    <row r="43" spans="2:5" ht="19.5" customHeight="1">
      <c r="B43" s="73" t="s">
        <v>211</v>
      </c>
      <c r="C43" s="70" t="s">
        <v>26</v>
      </c>
      <c r="D43" s="527">
        <f t="shared" ca="1" si="0"/>
        <v>0</v>
      </c>
      <c r="E43" s="66" t="s">
        <v>126</v>
      </c>
    </row>
    <row r="44" spans="2:5" ht="19.5" customHeight="1">
      <c r="B44" s="215" t="s">
        <v>212</v>
      </c>
      <c r="C44" s="216" t="s">
        <v>28</v>
      </c>
      <c r="D44" s="528">
        <f t="shared" ca="1" si="0"/>
        <v>0</v>
      </c>
      <c r="E44" s="217" t="s">
        <v>228</v>
      </c>
    </row>
    <row r="45" spans="2:5" ht="19.5" customHeight="1">
      <c r="B45" s="72" t="s">
        <v>213</v>
      </c>
      <c r="C45" s="69" t="s">
        <v>214</v>
      </c>
      <c r="D45" s="524">
        <f t="shared" ca="1" si="0"/>
        <v>0</v>
      </c>
      <c r="E45" s="65" t="s">
        <v>127</v>
      </c>
    </row>
    <row r="46" spans="2:5" ht="24">
      <c r="B46" s="72" t="s">
        <v>215</v>
      </c>
      <c r="C46" s="69" t="s">
        <v>216</v>
      </c>
      <c r="D46" s="524">
        <f t="shared" ca="1" si="0"/>
        <v>0</v>
      </c>
      <c r="E46" s="65" t="s">
        <v>128</v>
      </c>
    </row>
    <row r="47" spans="2:5" ht="24">
      <c r="B47" s="73" t="s">
        <v>217</v>
      </c>
      <c r="C47" s="70" t="s">
        <v>32</v>
      </c>
      <c r="D47" s="524">
        <f t="shared" ca="1" si="0"/>
        <v>0</v>
      </c>
      <c r="E47" s="66" t="s">
        <v>129</v>
      </c>
    </row>
    <row r="48" spans="2:5" ht="36">
      <c r="B48" s="212" t="s">
        <v>218</v>
      </c>
      <c r="C48" s="213" t="s">
        <v>34</v>
      </c>
      <c r="D48" s="525">
        <f t="shared" ca="1" si="0"/>
        <v>0</v>
      </c>
      <c r="E48" s="214" t="s">
        <v>338</v>
      </c>
    </row>
    <row r="49" spans="2:5" ht="19.5" customHeight="1">
      <c r="B49" s="71" t="s">
        <v>219</v>
      </c>
      <c r="C49" s="207" t="s">
        <v>36</v>
      </c>
      <c r="D49" s="526">
        <f t="shared" ca="1" si="0"/>
        <v>0</v>
      </c>
      <c r="E49" s="208"/>
    </row>
    <row r="50" spans="2:5" ht="19.5" customHeight="1" thickBot="1">
      <c r="B50" s="73" t="s">
        <v>220</v>
      </c>
      <c r="C50" s="70" t="s">
        <v>38</v>
      </c>
      <c r="D50" s="524">
        <f t="shared" ca="1" si="0"/>
        <v>0</v>
      </c>
      <c r="E50" s="66"/>
    </row>
    <row r="51" spans="2:5" ht="19.5" customHeight="1" thickBot="1">
      <c r="B51" s="74"/>
      <c r="C51" s="75" t="s">
        <v>45</v>
      </c>
      <c r="D51" s="31">
        <f ca="1">SUM(D14:D50)</f>
        <v>0</v>
      </c>
      <c r="E51" s="67"/>
    </row>
    <row r="52" spans="2:5" ht="12.75" customHeight="1">
      <c r="B52" s="5" t="s">
        <v>231</v>
      </c>
    </row>
    <row r="53" spans="2:5" ht="12.75" customHeight="1">
      <c r="B53" s="5" t="s">
        <v>229</v>
      </c>
    </row>
    <row r="54" spans="2:5" ht="12.75" customHeight="1">
      <c r="B54" s="595" t="s">
        <v>230</v>
      </c>
      <c r="C54" s="595"/>
      <c r="D54" s="595"/>
      <c r="E54" s="595"/>
    </row>
  </sheetData>
  <mergeCells count="7">
    <mergeCell ref="B10:E10"/>
    <mergeCell ref="G2:J2"/>
    <mergeCell ref="B54:E54"/>
    <mergeCell ref="B2:E2"/>
    <mergeCell ref="B4:C4"/>
    <mergeCell ref="B6:E6"/>
    <mergeCell ref="B8:C8"/>
  </mergeCells>
  <phoneticPr fontId="3"/>
  <dataValidations count="3">
    <dataValidation type="list" allowBlank="1" showInputMessage="1" showErrorMessage="1" sqref="H5" xr:uid="{00000000-0002-0000-0100-000000000000}">
      <formula1>$H$10:$I$10</formula1>
    </dataValidation>
    <dataValidation type="list" allowBlank="1" showInputMessage="1" showErrorMessage="1" sqref="G5" xr:uid="{00000000-0002-0000-0100-000001000000}">
      <formula1>$G$11:$G$20</formula1>
    </dataValidation>
    <dataValidation type="list" allowBlank="1" showInputMessage="1" showErrorMessage="1" sqref="D4" xr:uid="{00000000-0002-0000-0100-000002000000}">
      <formula1>"百貨店＋スーパー（全国）,百貨店＋スーパー（熊本県）,百貨店（全国）,スーパー（全国）"</formula1>
    </dataValidation>
  </dataValidations>
  <hyperlinks>
    <hyperlink ref="B54" r:id="rId1" display="https://www.soumu.go.jp/toukei_toukatsu/data/io/015index.html" xr:uid="{00000000-0004-0000-0100-000000000000}"/>
  </hyperlinks>
  <pageMargins left="1.0629921259842521" right="0.78740157480314965" top="0.70866141732283472" bottom="0.6692913385826772" header="0.51181102362204722" footer="0.51181102362204722"/>
  <pageSetup paperSize="9" scale="48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B1:K134"/>
  <sheetViews>
    <sheetView showGridLines="0" topLeftCell="A19" zoomScaleNormal="100" zoomScaleSheetLayoutView="85" workbookViewId="0"/>
  </sheetViews>
  <sheetFormatPr defaultColWidth="18.625" defaultRowHeight="12.75" customHeight="1"/>
  <cols>
    <col min="1" max="1" width="4.5" style="11" customWidth="1"/>
    <col min="2" max="2" width="1.25" style="11" customWidth="1"/>
    <col min="3" max="3" width="4.25" style="11" customWidth="1"/>
    <col min="4" max="4" width="15.625" style="11" customWidth="1"/>
    <col min="5" max="10" width="14.625" style="11" customWidth="1"/>
    <col min="11" max="11" width="1.5" style="11" customWidth="1"/>
    <col min="12" max="16384" width="18.625" style="11"/>
  </cols>
  <sheetData>
    <row r="1" spans="2:11" s="140" customFormat="1" ht="18.75" customHeight="1">
      <c r="J1" s="179" t="s">
        <v>174</v>
      </c>
    </row>
    <row r="2" spans="2:11" s="156" customFormat="1" ht="25.15" customHeight="1">
      <c r="B2" s="140"/>
      <c r="C2" s="139"/>
      <c r="D2" s="647" t="s">
        <v>172</v>
      </c>
      <c r="E2" s="648"/>
      <c r="F2" s="648"/>
      <c r="G2" s="648"/>
      <c r="H2" s="648"/>
      <c r="I2" s="648"/>
      <c r="J2" s="648"/>
    </row>
    <row r="3" spans="2:11" s="156" customFormat="1" ht="25.15" customHeight="1" thickBot="1">
      <c r="B3" s="140"/>
      <c r="C3" s="139"/>
      <c r="D3" s="649"/>
      <c r="E3" s="650"/>
      <c r="F3" s="650"/>
      <c r="G3" s="650"/>
      <c r="H3" s="650"/>
      <c r="I3" s="650"/>
      <c r="J3" s="650"/>
      <c r="K3" s="24"/>
    </row>
    <row r="4" spans="2:11" s="156" customFormat="1" ht="10.15" customHeight="1" thickTop="1">
      <c r="B4" s="140"/>
      <c r="C4" s="180"/>
      <c r="D4" s="651"/>
      <c r="E4" s="651"/>
      <c r="F4" s="651"/>
      <c r="G4" s="651"/>
      <c r="H4" s="651"/>
      <c r="I4" s="651"/>
      <c r="J4" s="651"/>
      <c r="K4" s="24"/>
    </row>
    <row r="5" spans="2:11" s="22" customFormat="1" ht="6.75" customHeight="1">
      <c r="C5" s="23"/>
      <c r="D5" s="23"/>
      <c r="E5" s="24"/>
      <c r="F5" s="24"/>
      <c r="G5" s="24"/>
      <c r="H5" s="24"/>
      <c r="I5" s="24"/>
      <c r="J5" s="24"/>
      <c r="K5" s="24"/>
    </row>
    <row r="6" spans="2:11" s="22" customFormat="1" ht="18.75" customHeight="1" thickBot="1">
      <c r="C6" s="142" t="s">
        <v>173</v>
      </c>
      <c r="D6" s="141"/>
      <c r="E6" s="141"/>
      <c r="F6" s="141"/>
      <c r="G6" s="141"/>
      <c r="H6" s="141"/>
      <c r="I6" s="141"/>
      <c r="J6" s="141"/>
      <c r="K6" s="24"/>
    </row>
    <row r="7" spans="2:11" s="22" customFormat="1" ht="25.15" customHeight="1">
      <c r="C7" s="140"/>
      <c r="D7" s="658"/>
      <c r="E7" s="659"/>
      <c r="F7" s="659"/>
      <c r="G7" s="659"/>
      <c r="H7" s="659"/>
      <c r="I7" s="659"/>
      <c r="J7" s="660"/>
      <c r="K7" s="24"/>
    </row>
    <row r="8" spans="2:11" s="22" customFormat="1" ht="25.15" customHeight="1">
      <c r="C8" s="140"/>
      <c r="D8" s="652"/>
      <c r="E8" s="653"/>
      <c r="F8" s="653"/>
      <c r="G8" s="653"/>
      <c r="H8" s="653"/>
      <c r="I8" s="653"/>
      <c r="J8" s="654"/>
      <c r="K8" s="24"/>
    </row>
    <row r="9" spans="2:11" s="22" customFormat="1" ht="25.15" customHeight="1" thickBot="1">
      <c r="C9" s="140"/>
      <c r="D9" s="655"/>
      <c r="E9" s="656"/>
      <c r="F9" s="656"/>
      <c r="G9" s="656"/>
      <c r="H9" s="656"/>
      <c r="I9" s="656"/>
      <c r="J9" s="657"/>
      <c r="K9" s="24"/>
    </row>
    <row r="10" spans="2:11" s="22" customFormat="1" ht="6" customHeight="1">
      <c r="C10" s="140"/>
      <c r="D10" s="141"/>
      <c r="E10" s="141"/>
      <c r="F10" s="141"/>
      <c r="G10" s="141"/>
      <c r="H10" s="141"/>
      <c r="I10" s="141"/>
      <c r="J10" s="141"/>
      <c r="K10" s="24"/>
    </row>
    <row r="11" spans="2:11" s="22" customFormat="1" ht="18.75" customHeight="1" thickBot="1">
      <c r="C11" s="142" t="s">
        <v>185</v>
      </c>
      <c r="D11" s="141"/>
      <c r="E11" s="141"/>
      <c r="F11" s="141"/>
      <c r="G11" s="141"/>
      <c r="H11" s="141"/>
      <c r="I11" s="141"/>
      <c r="J11" s="141"/>
      <c r="K11" s="24"/>
    </row>
    <row r="12" spans="2:11" s="22" customFormat="1" ht="18.75" customHeight="1">
      <c r="C12" s="140"/>
      <c r="D12" s="193" t="s">
        <v>183</v>
      </c>
      <c r="E12" s="181"/>
      <c r="F12" s="181"/>
      <c r="G12" s="181"/>
      <c r="H12" s="181"/>
      <c r="I12" s="181"/>
      <c r="J12" s="182"/>
      <c r="K12" s="24"/>
    </row>
    <row r="13" spans="2:11" s="22" customFormat="1" ht="25.15" customHeight="1">
      <c r="C13" s="140"/>
      <c r="D13" s="652"/>
      <c r="E13" s="653"/>
      <c r="F13" s="653"/>
      <c r="G13" s="653"/>
      <c r="H13" s="653"/>
      <c r="I13" s="653"/>
      <c r="J13" s="654"/>
      <c r="K13" s="24"/>
    </row>
    <row r="14" spans="2:11" s="22" customFormat="1" ht="25.15" customHeight="1">
      <c r="C14" s="140"/>
      <c r="D14" s="652"/>
      <c r="E14" s="653"/>
      <c r="F14" s="653"/>
      <c r="G14" s="653"/>
      <c r="H14" s="653"/>
      <c r="I14" s="653"/>
      <c r="J14" s="654"/>
      <c r="K14" s="24"/>
    </row>
    <row r="15" spans="2:11" s="22" customFormat="1" ht="18.75" customHeight="1">
      <c r="C15" s="140"/>
      <c r="D15" s="194" t="s">
        <v>184</v>
      </c>
      <c r="E15" s="183"/>
      <c r="F15" s="183"/>
      <c r="G15" s="183"/>
      <c r="H15" s="183"/>
      <c r="I15" s="183"/>
      <c r="J15" s="184"/>
      <c r="K15" s="24"/>
    </row>
    <row r="16" spans="2:11" s="22" customFormat="1" ht="25.15" customHeight="1">
      <c r="C16" s="140"/>
      <c r="D16" s="652"/>
      <c r="E16" s="653"/>
      <c r="F16" s="653"/>
      <c r="G16" s="653"/>
      <c r="H16" s="653"/>
      <c r="I16" s="653"/>
      <c r="J16" s="654"/>
      <c r="K16" s="24"/>
    </row>
    <row r="17" spans="2:11" s="22" customFormat="1" ht="25.15" customHeight="1" thickBot="1">
      <c r="C17" s="140"/>
      <c r="D17" s="655"/>
      <c r="E17" s="656"/>
      <c r="F17" s="656"/>
      <c r="G17" s="656"/>
      <c r="H17" s="656"/>
      <c r="I17" s="656"/>
      <c r="J17" s="657"/>
      <c r="K17" s="24"/>
    </row>
    <row r="18" spans="2:11" s="22" customFormat="1" ht="10.5" customHeight="1">
      <c r="C18" s="140"/>
      <c r="D18" s="140"/>
      <c r="E18" s="140"/>
      <c r="F18" s="140"/>
      <c r="G18" s="140"/>
      <c r="H18" s="140"/>
      <c r="I18" s="140"/>
      <c r="J18" s="140"/>
      <c r="K18" s="24"/>
    </row>
    <row r="19" spans="2:11" s="156" customFormat="1" ht="22.5" customHeight="1">
      <c r="B19" s="157"/>
      <c r="C19" s="600" t="s">
        <v>186</v>
      </c>
      <c r="D19" s="600"/>
      <c r="E19" s="600"/>
      <c r="F19" s="600"/>
      <c r="G19" s="600"/>
      <c r="H19" s="600"/>
      <c r="I19" s="600"/>
      <c r="J19" s="600"/>
      <c r="K19" s="157"/>
    </row>
    <row r="20" spans="2:11" s="188" customFormat="1" ht="9.75" customHeight="1">
      <c r="B20" s="187"/>
      <c r="C20" s="189"/>
      <c r="D20" s="189"/>
      <c r="E20" s="189"/>
      <c r="F20" s="189"/>
      <c r="G20" s="189"/>
      <c r="H20" s="189"/>
      <c r="I20" s="189"/>
      <c r="J20" s="189"/>
      <c r="K20" s="187"/>
    </row>
    <row r="21" spans="2:11" s="22" customFormat="1" ht="13.5" customHeight="1" thickBot="1">
      <c r="B21" s="151"/>
      <c r="C21" s="151"/>
      <c r="D21" s="151"/>
      <c r="E21" s="151"/>
      <c r="F21" s="151"/>
      <c r="G21" s="151"/>
      <c r="H21" s="61" t="s">
        <v>103</v>
      </c>
      <c r="I21" s="151"/>
      <c r="J21" s="61" t="s">
        <v>104</v>
      </c>
      <c r="K21" s="151"/>
    </row>
    <row r="22" spans="2:11" s="22" customFormat="1" ht="6" customHeight="1">
      <c r="B22" s="151"/>
      <c r="C22" s="151"/>
      <c r="D22" s="615"/>
      <c r="E22" s="616"/>
      <c r="F22" s="610" t="s">
        <v>55</v>
      </c>
      <c r="G22" s="76"/>
      <c r="H22" s="76"/>
      <c r="I22" s="610" t="s">
        <v>60</v>
      </c>
      <c r="J22" s="100"/>
      <c r="K22" s="151"/>
    </row>
    <row r="23" spans="2:11" s="22" customFormat="1" ht="6" customHeight="1">
      <c r="B23" s="151"/>
      <c r="C23" s="151"/>
      <c r="D23" s="617"/>
      <c r="E23" s="618"/>
      <c r="F23" s="611"/>
      <c r="G23" s="613" t="s">
        <v>100</v>
      </c>
      <c r="H23" s="77"/>
      <c r="I23" s="611"/>
      <c r="J23" s="608" t="s">
        <v>61</v>
      </c>
      <c r="K23" s="151"/>
    </row>
    <row r="24" spans="2:11" s="152" customFormat="1" ht="30" customHeight="1" thickBot="1">
      <c r="B24" s="153"/>
      <c r="C24" s="153"/>
      <c r="D24" s="619"/>
      <c r="E24" s="620"/>
      <c r="F24" s="612"/>
      <c r="G24" s="614"/>
      <c r="H24" s="78" t="s">
        <v>101</v>
      </c>
      <c r="I24" s="612"/>
      <c r="J24" s="609"/>
      <c r="K24" s="153"/>
    </row>
    <row r="25" spans="2:11" s="22" customFormat="1" ht="20.100000000000001" customHeight="1">
      <c r="B25" s="151"/>
      <c r="C25" s="151"/>
      <c r="D25" s="631" t="s">
        <v>56</v>
      </c>
      <c r="E25" s="154"/>
      <c r="F25" s="79">
        <f ca="1">'計算シート '!M45</f>
        <v>0</v>
      </c>
      <c r="G25" s="80">
        <f ca="1">'計算シート '!N45</f>
        <v>0</v>
      </c>
      <c r="H25" s="81">
        <f ca="1">'計算シート '!O45</f>
        <v>0</v>
      </c>
      <c r="I25" s="82">
        <f ca="1">'計算シート '!AA45</f>
        <v>0</v>
      </c>
      <c r="J25" s="101">
        <f ca="1">'計算シート '!AE45</f>
        <v>0</v>
      </c>
      <c r="K25" s="151"/>
    </row>
    <row r="26" spans="2:11" s="22" customFormat="1" ht="20.100000000000001" customHeight="1">
      <c r="B26" s="151"/>
      <c r="C26" s="151"/>
      <c r="D26" s="632"/>
      <c r="E26" s="83" t="s">
        <v>131</v>
      </c>
      <c r="F26" s="84">
        <f ca="1">'計算シート '!E45</f>
        <v>0</v>
      </c>
      <c r="G26" s="85">
        <f ca="1">'計算シート '!F45</f>
        <v>0</v>
      </c>
      <c r="H26" s="86">
        <f ca="1">'計算シート '!G45</f>
        <v>0</v>
      </c>
      <c r="I26" s="87">
        <f ca="1">'計算シート '!Y45</f>
        <v>0</v>
      </c>
      <c r="J26" s="102">
        <f ca="1">'計算シート '!AC45</f>
        <v>0</v>
      </c>
      <c r="K26" s="151"/>
    </row>
    <row r="27" spans="2:11" s="22" customFormat="1" ht="20.100000000000001" customHeight="1">
      <c r="B27" s="151"/>
      <c r="C27" s="151"/>
      <c r="D27" s="633"/>
      <c r="E27" s="88" t="s">
        <v>132</v>
      </c>
      <c r="F27" s="89">
        <f ca="1">'計算シート '!J45</f>
        <v>0</v>
      </c>
      <c r="G27" s="90">
        <f ca="1">'計算シート '!K45</f>
        <v>0</v>
      </c>
      <c r="H27" s="91">
        <f ca="1">'計算シート '!L45</f>
        <v>0</v>
      </c>
      <c r="I27" s="92">
        <f ca="1">'計算シート '!Z45</f>
        <v>0</v>
      </c>
      <c r="J27" s="103">
        <f ca="1">'計算シート '!AD45</f>
        <v>0</v>
      </c>
      <c r="K27" s="151"/>
    </row>
    <row r="28" spans="2:11" s="22" customFormat="1" ht="20.100000000000001" customHeight="1" thickBot="1">
      <c r="B28" s="151"/>
      <c r="C28" s="151"/>
      <c r="D28" s="621" t="s">
        <v>57</v>
      </c>
      <c r="E28" s="622"/>
      <c r="F28" s="93">
        <f ca="1">'計算シート '!U45</f>
        <v>0</v>
      </c>
      <c r="G28" s="94">
        <f ca="1">'計算シート '!V45</f>
        <v>0</v>
      </c>
      <c r="H28" s="95">
        <f ca="1">'計算シート '!W45</f>
        <v>0</v>
      </c>
      <c r="I28" s="96">
        <f ca="1">'計算シート '!AB45</f>
        <v>0</v>
      </c>
      <c r="J28" s="104">
        <f ca="1">'計算シート '!AF45</f>
        <v>0</v>
      </c>
      <c r="K28" s="151"/>
    </row>
    <row r="29" spans="2:11" s="22" customFormat="1" ht="20.100000000000001" customHeight="1" thickBot="1">
      <c r="B29" s="151"/>
      <c r="C29" s="151"/>
      <c r="D29" s="623" t="s">
        <v>45</v>
      </c>
      <c r="E29" s="624"/>
      <c r="F29" s="97">
        <f ca="1">F25+F28</f>
        <v>0</v>
      </c>
      <c r="G29" s="98">
        <f ca="1">G25+G28</f>
        <v>0</v>
      </c>
      <c r="H29" s="99">
        <f t="shared" ref="H29:J29" ca="1" si="0">H25+H28</f>
        <v>0</v>
      </c>
      <c r="I29" s="97">
        <f t="shared" ca="1" si="0"/>
        <v>0</v>
      </c>
      <c r="J29" s="105">
        <f t="shared" ca="1" si="0"/>
        <v>0</v>
      </c>
      <c r="K29" s="151"/>
    </row>
    <row r="30" spans="2:11" s="22" customFormat="1" ht="15.75" customHeight="1">
      <c r="B30" s="151"/>
      <c r="C30" s="151"/>
      <c r="D30" s="121" t="s">
        <v>171</v>
      </c>
      <c r="E30" s="151"/>
      <c r="F30" s="155"/>
      <c r="G30" s="155"/>
      <c r="H30" s="155"/>
      <c r="I30" s="151"/>
      <c r="J30" s="151"/>
      <c r="K30" s="151"/>
    </row>
    <row r="31" spans="2:11" s="22" customFormat="1" ht="6" customHeight="1" thickBot="1">
      <c r="B31" s="151"/>
      <c r="C31" s="151"/>
      <c r="D31" s="121"/>
      <c r="E31" s="151"/>
      <c r="F31" s="155"/>
      <c r="G31" s="155"/>
      <c r="H31" s="155"/>
      <c r="I31" s="151"/>
      <c r="J31" s="151"/>
      <c r="K31" s="151"/>
    </row>
    <row r="32" spans="2:11" s="156" customFormat="1" ht="20.100000000000001" customHeight="1" thickTop="1" thickBot="1">
      <c r="B32" s="157"/>
      <c r="C32" s="157"/>
      <c r="D32" s="185" t="s">
        <v>69</v>
      </c>
      <c r="E32" s="186">
        <f ca="1">'計算シート '!U47</f>
        <v>0</v>
      </c>
      <c r="F32" s="26" t="s">
        <v>81</v>
      </c>
      <c r="G32" s="157"/>
      <c r="H32" s="157"/>
      <c r="I32" s="157"/>
    </row>
    <row r="33" spans="2:11" s="22" customFormat="1" ht="8.25" customHeight="1" thickTop="1">
      <c r="B33" s="151"/>
      <c r="C33" s="151"/>
      <c r="D33" s="151"/>
      <c r="E33" s="151"/>
      <c r="F33" s="151"/>
      <c r="G33" s="151"/>
      <c r="H33" s="151"/>
      <c r="I33" s="151"/>
      <c r="J33" s="151"/>
      <c r="K33" s="151"/>
    </row>
    <row r="34" spans="2:11" s="156" customFormat="1" ht="22.5" customHeight="1">
      <c r="B34" s="157"/>
      <c r="C34" s="600" t="s">
        <v>233</v>
      </c>
      <c r="D34" s="600"/>
      <c r="E34" s="600"/>
      <c r="F34" s="600"/>
      <c r="G34" s="600"/>
      <c r="H34" s="600"/>
      <c r="I34" s="600"/>
      <c r="J34" s="600"/>
    </row>
    <row r="35" spans="2:11" s="22" customFormat="1" ht="13.5" customHeight="1">
      <c r="C35" s="27"/>
      <c r="D35" s="27"/>
      <c r="E35" s="27"/>
      <c r="F35" s="27"/>
    </row>
    <row r="36" spans="2:11" s="22" customFormat="1" ht="13.5" customHeight="1">
      <c r="C36" s="25"/>
      <c r="D36" s="25"/>
      <c r="E36" s="25"/>
      <c r="F36" s="25"/>
    </row>
    <row r="37" spans="2:11" s="22" customFormat="1" ht="13.5" customHeight="1"/>
    <row r="38" spans="2:11" s="22" customFormat="1" ht="13.5"/>
    <row r="39" spans="2:11" s="22" customFormat="1" ht="13.5"/>
    <row r="40" spans="2:11" s="22" customFormat="1" ht="13.5"/>
    <row r="41" spans="2:11" s="22" customFormat="1" ht="13.5"/>
    <row r="42" spans="2:11" s="22" customFormat="1" ht="13.5"/>
    <row r="43" spans="2:11" ht="13.5"/>
    <row r="44" spans="2:11" ht="13.5"/>
    <row r="45" spans="2:11" ht="13.5"/>
    <row r="46" spans="2:11" ht="13.5"/>
    <row r="47" spans="2:11" ht="13.5"/>
    <row r="48" spans="2:11" ht="13.5"/>
    <row r="49" spans="3:10" ht="13.5"/>
    <row r="50" spans="3:10" ht="13.5"/>
    <row r="51" spans="3:10" ht="13.5"/>
    <row r="52" spans="3:10" ht="13.5"/>
    <row r="53" spans="3:10" ht="13.5"/>
    <row r="54" spans="3:10" ht="13.5"/>
    <row r="55" spans="3:10" ht="13.5"/>
    <row r="56" spans="3:10" ht="13.5"/>
    <row r="57" spans="3:10" ht="13.5"/>
    <row r="58" spans="3:10" ht="13.5"/>
    <row r="59" spans="3:10" ht="13.5"/>
    <row r="60" spans="3:10" ht="13.5"/>
    <row r="61" spans="3:10" ht="13.5"/>
    <row r="62" spans="3:10" ht="13.5"/>
    <row r="63" spans="3:10" s="140" customFormat="1" ht="22.5" customHeight="1">
      <c r="C63" s="600" t="s">
        <v>234</v>
      </c>
      <c r="D63" s="600"/>
      <c r="E63" s="600"/>
      <c r="F63" s="600"/>
      <c r="G63" s="600"/>
      <c r="H63" s="600"/>
      <c r="I63" s="600"/>
      <c r="J63" s="600"/>
    </row>
    <row r="64" spans="3:10" ht="12.75" customHeight="1">
      <c r="G64" s="122"/>
      <c r="H64" s="122"/>
      <c r="I64" s="122"/>
      <c r="J64" s="122"/>
    </row>
    <row r="65" spans="3:10" ht="12.75" customHeight="1" thickBot="1">
      <c r="G65" s="122" t="s">
        <v>103</v>
      </c>
      <c r="H65" s="122" t="s">
        <v>149</v>
      </c>
      <c r="I65" s="122"/>
      <c r="J65" s="122" t="s">
        <v>104</v>
      </c>
    </row>
    <row r="66" spans="3:10" ht="6.75" customHeight="1">
      <c r="C66" s="625" t="s">
        <v>232</v>
      </c>
      <c r="D66" s="626"/>
      <c r="E66" s="610" t="s">
        <v>55</v>
      </c>
      <c r="F66" s="76"/>
      <c r="G66" s="76"/>
      <c r="H66" s="634" t="s">
        <v>150</v>
      </c>
      <c r="I66" s="610" t="s">
        <v>60</v>
      </c>
      <c r="J66" s="100"/>
    </row>
    <row r="67" spans="3:10" ht="6.75" customHeight="1">
      <c r="C67" s="627"/>
      <c r="D67" s="628"/>
      <c r="E67" s="611"/>
      <c r="F67" s="613" t="s">
        <v>100</v>
      </c>
      <c r="G67" s="77"/>
      <c r="H67" s="635"/>
      <c r="I67" s="637"/>
      <c r="J67" s="608" t="s">
        <v>61</v>
      </c>
    </row>
    <row r="68" spans="3:10" ht="24.75" thickBot="1">
      <c r="C68" s="629"/>
      <c r="D68" s="630"/>
      <c r="E68" s="612"/>
      <c r="F68" s="614"/>
      <c r="G68" s="78" t="s">
        <v>101</v>
      </c>
      <c r="H68" s="636"/>
      <c r="I68" s="638"/>
      <c r="J68" s="609"/>
    </row>
    <row r="69" spans="3:10" ht="13.5">
      <c r="C69" s="639" t="str">
        <f ca="1">'計算シート '!AP8</f>
        <v>農林漁業</v>
      </c>
      <c r="D69" s="640"/>
      <c r="E69" s="158">
        <f ca="1">'計算シート '!AQ8</f>
        <v>0</v>
      </c>
      <c r="F69" s="159">
        <f ca="1">'計算シート '!AR8</f>
        <v>0</v>
      </c>
      <c r="G69" s="160">
        <f ca="1">'計算シート '!AS8</f>
        <v>0</v>
      </c>
      <c r="H69" s="161" t="e">
        <f ca="1">'計算シート '!AT8</f>
        <v>#N/A</v>
      </c>
      <c r="I69" s="158">
        <f ca="1">'計算シート '!AU8</f>
        <v>0</v>
      </c>
      <c r="J69" s="160">
        <f ca="1">'計算シート '!AV8</f>
        <v>0</v>
      </c>
    </row>
    <row r="70" spans="3:10" ht="13.5">
      <c r="C70" s="641" t="e">
        <f ca="1">'計算シート '!AP9</f>
        <v>#N/A</v>
      </c>
      <c r="D70" s="642"/>
      <c r="E70" s="162" t="e">
        <f ca="1">'計算シート '!AQ9</f>
        <v>#N/A</v>
      </c>
      <c r="F70" s="163" t="e">
        <f ca="1">'計算シート '!AR9</f>
        <v>#N/A</v>
      </c>
      <c r="G70" s="164" t="e">
        <f ca="1">'計算シート '!AS9</f>
        <v>#N/A</v>
      </c>
      <c r="H70" s="165" t="e">
        <f ca="1">'計算シート '!AT9</f>
        <v>#N/A</v>
      </c>
      <c r="I70" s="162" t="e">
        <f ca="1">'計算シート '!AU9</f>
        <v>#N/A</v>
      </c>
      <c r="J70" s="164" t="e">
        <f ca="1">'計算シート '!AV9</f>
        <v>#N/A</v>
      </c>
    </row>
    <row r="71" spans="3:10" ht="13.5">
      <c r="C71" s="641" t="e">
        <f ca="1">'計算シート '!AP10</f>
        <v>#N/A</v>
      </c>
      <c r="D71" s="642"/>
      <c r="E71" s="162" t="e">
        <f ca="1">'計算シート '!AQ10</f>
        <v>#N/A</v>
      </c>
      <c r="F71" s="163" t="e">
        <f ca="1">'計算シート '!AR10</f>
        <v>#N/A</v>
      </c>
      <c r="G71" s="164" t="e">
        <f ca="1">'計算シート '!AS10</f>
        <v>#N/A</v>
      </c>
      <c r="H71" s="165" t="e">
        <f ca="1">'計算シート '!AT10</f>
        <v>#N/A</v>
      </c>
      <c r="I71" s="162" t="e">
        <f ca="1">'計算シート '!AU10</f>
        <v>#N/A</v>
      </c>
      <c r="J71" s="164" t="e">
        <f ca="1">'計算シート '!AV10</f>
        <v>#N/A</v>
      </c>
    </row>
    <row r="72" spans="3:10" ht="13.5">
      <c r="C72" s="641" t="e">
        <f ca="1">'計算シート '!AP11</f>
        <v>#N/A</v>
      </c>
      <c r="D72" s="642"/>
      <c r="E72" s="162" t="e">
        <f ca="1">'計算シート '!AQ11</f>
        <v>#N/A</v>
      </c>
      <c r="F72" s="163" t="e">
        <f ca="1">'計算シート '!AR11</f>
        <v>#N/A</v>
      </c>
      <c r="G72" s="164" t="e">
        <f ca="1">'計算シート '!AS11</f>
        <v>#N/A</v>
      </c>
      <c r="H72" s="165" t="e">
        <f ca="1">'計算シート '!AT11</f>
        <v>#N/A</v>
      </c>
      <c r="I72" s="162" t="e">
        <f ca="1">'計算シート '!AU11</f>
        <v>#N/A</v>
      </c>
      <c r="J72" s="164" t="e">
        <f ca="1">'計算シート '!AV11</f>
        <v>#N/A</v>
      </c>
    </row>
    <row r="73" spans="3:10" ht="13.5">
      <c r="C73" s="643" t="e">
        <f ca="1">'計算シート '!AP12</f>
        <v>#N/A</v>
      </c>
      <c r="D73" s="644"/>
      <c r="E73" s="166" t="e">
        <f ca="1">'計算シート '!AQ12</f>
        <v>#N/A</v>
      </c>
      <c r="F73" s="167" t="e">
        <f ca="1">'計算シート '!AR12</f>
        <v>#N/A</v>
      </c>
      <c r="G73" s="168" t="e">
        <f ca="1">'計算シート '!AS12</f>
        <v>#N/A</v>
      </c>
      <c r="H73" s="169" t="e">
        <f ca="1">'計算シート '!AT12</f>
        <v>#N/A</v>
      </c>
      <c r="I73" s="166" t="e">
        <f ca="1">'計算シート '!AU12</f>
        <v>#N/A</v>
      </c>
      <c r="J73" s="168" t="e">
        <f ca="1">'計算シート '!AV12</f>
        <v>#N/A</v>
      </c>
    </row>
    <row r="74" spans="3:10" ht="13.5">
      <c r="C74" s="645" t="e">
        <f ca="1">'計算シート '!AP13</f>
        <v>#N/A</v>
      </c>
      <c r="D74" s="646"/>
      <c r="E74" s="170" t="e">
        <f ca="1">'計算シート '!AQ13</f>
        <v>#N/A</v>
      </c>
      <c r="F74" s="171" t="e">
        <f ca="1">'計算シート '!AR13</f>
        <v>#N/A</v>
      </c>
      <c r="G74" s="172" t="e">
        <f ca="1">'計算シート '!AS13</f>
        <v>#N/A</v>
      </c>
      <c r="H74" s="173" t="e">
        <f ca="1">'計算シート '!AT13</f>
        <v>#N/A</v>
      </c>
      <c r="I74" s="170" t="e">
        <f ca="1">'計算シート '!AU13</f>
        <v>#N/A</v>
      </c>
      <c r="J74" s="172" t="e">
        <f ca="1">'計算シート '!AV13</f>
        <v>#N/A</v>
      </c>
    </row>
    <row r="75" spans="3:10" ht="13.5">
      <c r="C75" s="641" t="e">
        <f ca="1">'計算シート '!AP14</f>
        <v>#N/A</v>
      </c>
      <c r="D75" s="642"/>
      <c r="E75" s="162" t="e">
        <f ca="1">'計算シート '!AQ14</f>
        <v>#N/A</v>
      </c>
      <c r="F75" s="163" t="e">
        <f ca="1">'計算シート '!AR14</f>
        <v>#N/A</v>
      </c>
      <c r="G75" s="164" t="e">
        <f ca="1">'計算シート '!AS14</f>
        <v>#N/A</v>
      </c>
      <c r="H75" s="165" t="e">
        <f ca="1">'計算シート '!AT14</f>
        <v>#N/A</v>
      </c>
      <c r="I75" s="162" t="e">
        <f ca="1">'計算シート '!AU14</f>
        <v>#N/A</v>
      </c>
      <c r="J75" s="164" t="e">
        <f ca="1">'計算シート '!AV14</f>
        <v>#N/A</v>
      </c>
    </row>
    <row r="76" spans="3:10" ht="13.5">
      <c r="C76" s="641" t="e">
        <f ca="1">'計算シート '!AP15</f>
        <v>#N/A</v>
      </c>
      <c r="D76" s="642"/>
      <c r="E76" s="162" t="e">
        <f ca="1">'計算シート '!AQ15</f>
        <v>#N/A</v>
      </c>
      <c r="F76" s="163" t="e">
        <f ca="1">'計算シート '!AR15</f>
        <v>#N/A</v>
      </c>
      <c r="G76" s="164" t="e">
        <f ca="1">'計算シート '!AS15</f>
        <v>#N/A</v>
      </c>
      <c r="H76" s="165" t="e">
        <f ca="1">'計算シート '!AT15</f>
        <v>#N/A</v>
      </c>
      <c r="I76" s="162" t="e">
        <f ca="1">'計算シート '!AU15</f>
        <v>#N/A</v>
      </c>
      <c r="J76" s="164" t="e">
        <f ca="1">'計算シート '!AV15</f>
        <v>#N/A</v>
      </c>
    </row>
    <row r="77" spans="3:10" ht="13.5">
      <c r="C77" s="641" t="e">
        <f ca="1">'計算シート '!AP16</f>
        <v>#N/A</v>
      </c>
      <c r="D77" s="642"/>
      <c r="E77" s="162" t="e">
        <f ca="1">'計算シート '!AQ16</f>
        <v>#N/A</v>
      </c>
      <c r="F77" s="163" t="e">
        <f ca="1">'計算シート '!AR16</f>
        <v>#N/A</v>
      </c>
      <c r="G77" s="164" t="e">
        <f ca="1">'計算シート '!AS16</f>
        <v>#N/A</v>
      </c>
      <c r="H77" s="165" t="e">
        <f ca="1">'計算シート '!AT16</f>
        <v>#N/A</v>
      </c>
      <c r="I77" s="162" t="e">
        <f ca="1">'計算シート '!AU16</f>
        <v>#N/A</v>
      </c>
      <c r="J77" s="164" t="e">
        <f ca="1">'計算シート '!AV16</f>
        <v>#N/A</v>
      </c>
    </row>
    <row r="78" spans="3:10" ht="13.5">
      <c r="C78" s="643" t="e">
        <f ca="1">'計算シート '!AP17</f>
        <v>#N/A</v>
      </c>
      <c r="D78" s="644"/>
      <c r="E78" s="166" t="e">
        <f ca="1">'計算シート '!AQ17</f>
        <v>#N/A</v>
      </c>
      <c r="F78" s="167" t="e">
        <f ca="1">'計算シート '!AR17</f>
        <v>#N/A</v>
      </c>
      <c r="G78" s="168" t="e">
        <f ca="1">'計算シート '!AS17</f>
        <v>#N/A</v>
      </c>
      <c r="H78" s="169" t="e">
        <f ca="1">'計算シート '!AT17</f>
        <v>#N/A</v>
      </c>
      <c r="I78" s="166" t="e">
        <f ca="1">'計算シート '!AU17</f>
        <v>#N/A</v>
      </c>
      <c r="J78" s="168" t="e">
        <f ca="1">'計算シート '!AV17</f>
        <v>#N/A</v>
      </c>
    </row>
    <row r="79" spans="3:10" ht="13.5">
      <c r="C79" s="645" t="e">
        <f ca="1">'計算シート '!AP18</f>
        <v>#N/A</v>
      </c>
      <c r="D79" s="646"/>
      <c r="E79" s="170" t="e">
        <f ca="1">'計算シート '!AQ18</f>
        <v>#N/A</v>
      </c>
      <c r="F79" s="171" t="e">
        <f ca="1">'計算シート '!AR18</f>
        <v>#N/A</v>
      </c>
      <c r="G79" s="172" t="e">
        <f ca="1">'計算シート '!AS18</f>
        <v>#N/A</v>
      </c>
      <c r="H79" s="173" t="e">
        <f ca="1">'計算シート '!AT18</f>
        <v>#N/A</v>
      </c>
      <c r="I79" s="170" t="e">
        <f ca="1">'計算シート '!AU18</f>
        <v>#N/A</v>
      </c>
      <c r="J79" s="172" t="e">
        <f ca="1">'計算シート '!AV18</f>
        <v>#N/A</v>
      </c>
    </row>
    <row r="80" spans="3:10" ht="13.5">
      <c r="C80" s="641" t="e">
        <f ca="1">'計算シート '!AP19</f>
        <v>#N/A</v>
      </c>
      <c r="D80" s="642"/>
      <c r="E80" s="162" t="e">
        <f ca="1">'計算シート '!AQ19</f>
        <v>#N/A</v>
      </c>
      <c r="F80" s="163" t="e">
        <f ca="1">'計算シート '!AR19</f>
        <v>#N/A</v>
      </c>
      <c r="G80" s="164" t="e">
        <f ca="1">'計算シート '!AS19</f>
        <v>#N/A</v>
      </c>
      <c r="H80" s="165" t="e">
        <f ca="1">'計算シート '!AT19</f>
        <v>#N/A</v>
      </c>
      <c r="I80" s="162" t="e">
        <f ca="1">'計算シート '!AU19</f>
        <v>#N/A</v>
      </c>
      <c r="J80" s="164" t="e">
        <f ca="1">'計算シート '!AV19</f>
        <v>#N/A</v>
      </c>
    </row>
    <row r="81" spans="3:10" ht="13.5">
      <c r="C81" s="641" t="e">
        <f ca="1">'計算シート '!AP20</f>
        <v>#N/A</v>
      </c>
      <c r="D81" s="642"/>
      <c r="E81" s="162" t="e">
        <f ca="1">'計算シート '!AQ20</f>
        <v>#N/A</v>
      </c>
      <c r="F81" s="163" t="e">
        <f ca="1">'計算シート '!AR20</f>
        <v>#N/A</v>
      </c>
      <c r="G81" s="164" t="e">
        <f ca="1">'計算シート '!AS20</f>
        <v>#N/A</v>
      </c>
      <c r="H81" s="165" t="e">
        <f ca="1">'計算シート '!AT20</f>
        <v>#N/A</v>
      </c>
      <c r="I81" s="162" t="e">
        <f ca="1">'計算シート '!AU20</f>
        <v>#N/A</v>
      </c>
      <c r="J81" s="164" t="e">
        <f ca="1">'計算シート '!AV20</f>
        <v>#N/A</v>
      </c>
    </row>
    <row r="82" spans="3:10" ht="13.5">
      <c r="C82" s="641" t="e">
        <f ca="1">'計算シート '!AP21</f>
        <v>#N/A</v>
      </c>
      <c r="D82" s="642"/>
      <c r="E82" s="162" t="e">
        <f ca="1">'計算シート '!AQ21</f>
        <v>#N/A</v>
      </c>
      <c r="F82" s="163" t="e">
        <f ca="1">'計算シート '!AR21</f>
        <v>#N/A</v>
      </c>
      <c r="G82" s="164" t="e">
        <f ca="1">'計算シート '!AS21</f>
        <v>#N/A</v>
      </c>
      <c r="H82" s="165" t="e">
        <f ca="1">'計算シート '!AT21</f>
        <v>#N/A</v>
      </c>
      <c r="I82" s="162" t="e">
        <f ca="1">'計算シート '!AU21</f>
        <v>#N/A</v>
      </c>
      <c r="J82" s="164" t="e">
        <f ca="1">'計算シート '!AV21</f>
        <v>#N/A</v>
      </c>
    </row>
    <row r="83" spans="3:10" ht="13.5">
      <c r="C83" s="643" t="e">
        <f ca="1">'計算シート '!AP22</f>
        <v>#N/A</v>
      </c>
      <c r="D83" s="644"/>
      <c r="E83" s="166" t="e">
        <f ca="1">'計算シート '!AQ22</f>
        <v>#N/A</v>
      </c>
      <c r="F83" s="167" t="e">
        <f ca="1">'計算シート '!AR22</f>
        <v>#N/A</v>
      </c>
      <c r="G83" s="168" t="e">
        <f ca="1">'計算シート '!AS22</f>
        <v>#N/A</v>
      </c>
      <c r="H83" s="169" t="e">
        <f ca="1">'計算シート '!AT22</f>
        <v>#N/A</v>
      </c>
      <c r="I83" s="166" t="e">
        <f ca="1">'計算シート '!AU22</f>
        <v>#N/A</v>
      </c>
      <c r="J83" s="168" t="e">
        <f ca="1">'計算シート '!AV22</f>
        <v>#N/A</v>
      </c>
    </row>
    <row r="84" spans="3:10" ht="13.5">
      <c r="C84" s="645" t="e">
        <f ca="1">'計算シート '!AP23</f>
        <v>#N/A</v>
      </c>
      <c r="D84" s="646"/>
      <c r="E84" s="170" t="e">
        <f ca="1">'計算シート '!AQ23</f>
        <v>#N/A</v>
      </c>
      <c r="F84" s="171" t="e">
        <f ca="1">'計算シート '!AR23</f>
        <v>#N/A</v>
      </c>
      <c r="G84" s="172" t="e">
        <f ca="1">'計算シート '!AS23</f>
        <v>#N/A</v>
      </c>
      <c r="H84" s="173" t="e">
        <f ca="1">'計算シート '!AT23</f>
        <v>#N/A</v>
      </c>
      <c r="I84" s="170" t="e">
        <f ca="1">'計算シート '!AU23</f>
        <v>#N/A</v>
      </c>
      <c r="J84" s="172" t="e">
        <f ca="1">'計算シート '!AV23</f>
        <v>#N/A</v>
      </c>
    </row>
    <row r="85" spans="3:10" ht="13.5">
      <c r="C85" s="641" t="e">
        <f ca="1">'計算シート '!AP24</f>
        <v>#N/A</v>
      </c>
      <c r="D85" s="642"/>
      <c r="E85" s="162" t="e">
        <f ca="1">'計算シート '!AQ24</f>
        <v>#N/A</v>
      </c>
      <c r="F85" s="163" t="e">
        <f ca="1">'計算シート '!AR24</f>
        <v>#N/A</v>
      </c>
      <c r="G85" s="164" t="e">
        <f ca="1">'計算シート '!AS24</f>
        <v>#N/A</v>
      </c>
      <c r="H85" s="165" t="e">
        <f ca="1">'計算シート '!AT24</f>
        <v>#N/A</v>
      </c>
      <c r="I85" s="162" t="e">
        <f ca="1">'計算シート '!AU24</f>
        <v>#N/A</v>
      </c>
      <c r="J85" s="164" t="e">
        <f ca="1">'計算シート '!AV24</f>
        <v>#N/A</v>
      </c>
    </row>
    <row r="86" spans="3:10" ht="13.5">
      <c r="C86" s="641" t="e">
        <f ca="1">'計算シート '!AP25</f>
        <v>#N/A</v>
      </c>
      <c r="D86" s="642"/>
      <c r="E86" s="162" t="e">
        <f ca="1">'計算シート '!AQ25</f>
        <v>#N/A</v>
      </c>
      <c r="F86" s="163" t="e">
        <f ca="1">'計算シート '!AR25</f>
        <v>#N/A</v>
      </c>
      <c r="G86" s="164" t="e">
        <f ca="1">'計算シート '!AS25</f>
        <v>#N/A</v>
      </c>
      <c r="H86" s="165" t="e">
        <f ca="1">'計算シート '!AT25</f>
        <v>#N/A</v>
      </c>
      <c r="I86" s="162" t="e">
        <f ca="1">'計算シート '!AU25</f>
        <v>#N/A</v>
      </c>
      <c r="J86" s="164" t="e">
        <f ca="1">'計算シート '!AV25</f>
        <v>#N/A</v>
      </c>
    </row>
    <row r="87" spans="3:10" ht="13.5">
      <c r="C87" s="641" t="e">
        <f ca="1">'計算シート '!AP26</f>
        <v>#N/A</v>
      </c>
      <c r="D87" s="642"/>
      <c r="E87" s="162" t="e">
        <f ca="1">'計算シート '!AQ26</f>
        <v>#N/A</v>
      </c>
      <c r="F87" s="163" t="e">
        <f ca="1">'計算シート '!AR26</f>
        <v>#N/A</v>
      </c>
      <c r="G87" s="164" t="e">
        <f ca="1">'計算シート '!AS26</f>
        <v>#N/A</v>
      </c>
      <c r="H87" s="165" t="e">
        <f ca="1">'計算シート '!AT26</f>
        <v>#N/A</v>
      </c>
      <c r="I87" s="162" t="e">
        <f ca="1">'計算シート '!AU26</f>
        <v>#N/A</v>
      </c>
      <c r="J87" s="164" t="e">
        <f ca="1">'計算シート '!AV26</f>
        <v>#N/A</v>
      </c>
    </row>
    <row r="88" spans="3:10" ht="13.5">
      <c r="C88" s="643" t="e">
        <f ca="1">'計算シート '!AP27</f>
        <v>#N/A</v>
      </c>
      <c r="D88" s="644"/>
      <c r="E88" s="166" t="e">
        <f ca="1">'計算シート '!AQ27</f>
        <v>#N/A</v>
      </c>
      <c r="F88" s="167" t="e">
        <f ca="1">'計算シート '!AR27</f>
        <v>#N/A</v>
      </c>
      <c r="G88" s="168" t="e">
        <f ca="1">'計算シート '!AS27</f>
        <v>#N/A</v>
      </c>
      <c r="H88" s="169" t="e">
        <f ca="1">'計算シート '!AT27</f>
        <v>#N/A</v>
      </c>
      <c r="I88" s="166" t="e">
        <f ca="1">'計算シート '!AU27</f>
        <v>#N/A</v>
      </c>
      <c r="J88" s="168" t="e">
        <f ca="1">'計算シート '!AV27</f>
        <v>#N/A</v>
      </c>
    </row>
    <row r="89" spans="3:10" ht="13.5">
      <c r="C89" s="645" t="e">
        <f ca="1">'計算シート '!AP28</f>
        <v>#N/A</v>
      </c>
      <c r="D89" s="646"/>
      <c r="E89" s="170" t="e">
        <f ca="1">'計算シート '!AQ28</f>
        <v>#N/A</v>
      </c>
      <c r="F89" s="171" t="e">
        <f ca="1">'計算シート '!AR28</f>
        <v>#N/A</v>
      </c>
      <c r="G89" s="172" t="e">
        <f ca="1">'計算シート '!AS28</f>
        <v>#N/A</v>
      </c>
      <c r="H89" s="173" t="e">
        <f ca="1">'計算シート '!AT28</f>
        <v>#N/A</v>
      </c>
      <c r="I89" s="170" t="e">
        <f ca="1">'計算シート '!AU28</f>
        <v>#N/A</v>
      </c>
      <c r="J89" s="172" t="e">
        <f ca="1">'計算シート '!AV28</f>
        <v>#N/A</v>
      </c>
    </row>
    <row r="90" spans="3:10" ht="13.5">
      <c r="C90" s="641" t="e">
        <f ca="1">'計算シート '!AP29</f>
        <v>#N/A</v>
      </c>
      <c r="D90" s="642"/>
      <c r="E90" s="162" t="e">
        <f ca="1">'計算シート '!AQ29</f>
        <v>#N/A</v>
      </c>
      <c r="F90" s="163" t="e">
        <f ca="1">'計算シート '!AR29</f>
        <v>#N/A</v>
      </c>
      <c r="G90" s="164" t="e">
        <f ca="1">'計算シート '!AS29</f>
        <v>#N/A</v>
      </c>
      <c r="H90" s="165" t="e">
        <f ca="1">'計算シート '!AT29</f>
        <v>#N/A</v>
      </c>
      <c r="I90" s="162" t="e">
        <f ca="1">'計算シート '!AU29</f>
        <v>#N/A</v>
      </c>
      <c r="J90" s="164" t="e">
        <f ca="1">'計算シート '!AV29</f>
        <v>#N/A</v>
      </c>
    </row>
    <row r="91" spans="3:10" ht="13.5">
      <c r="C91" s="641" t="e">
        <f ca="1">'計算シート '!AP30</f>
        <v>#N/A</v>
      </c>
      <c r="D91" s="642"/>
      <c r="E91" s="162" t="e">
        <f ca="1">'計算シート '!AQ30</f>
        <v>#N/A</v>
      </c>
      <c r="F91" s="163" t="e">
        <f ca="1">'計算シート '!AR30</f>
        <v>#N/A</v>
      </c>
      <c r="G91" s="164" t="e">
        <f ca="1">'計算シート '!AS30</f>
        <v>#N/A</v>
      </c>
      <c r="H91" s="165" t="e">
        <f ca="1">'計算シート '!AT30</f>
        <v>#N/A</v>
      </c>
      <c r="I91" s="162" t="e">
        <f ca="1">'計算シート '!AU30</f>
        <v>#N/A</v>
      </c>
      <c r="J91" s="164" t="e">
        <f ca="1">'計算シート '!AV30</f>
        <v>#N/A</v>
      </c>
    </row>
    <row r="92" spans="3:10" ht="13.5">
      <c r="C92" s="641" t="e">
        <f ca="1">'計算シート '!AP31</f>
        <v>#N/A</v>
      </c>
      <c r="D92" s="642"/>
      <c r="E92" s="162" t="e">
        <f ca="1">'計算シート '!AQ31</f>
        <v>#N/A</v>
      </c>
      <c r="F92" s="163" t="e">
        <f ca="1">'計算シート '!AR31</f>
        <v>#N/A</v>
      </c>
      <c r="G92" s="164" t="e">
        <f ca="1">'計算シート '!AS31</f>
        <v>#N/A</v>
      </c>
      <c r="H92" s="165" t="e">
        <f ca="1">'計算シート '!AT31</f>
        <v>#N/A</v>
      </c>
      <c r="I92" s="162" t="e">
        <f ca="1">'計算シート '!AU31</f>
        <v>#N/A</v>
      </c>
      <c r="J92" s="164" t="e">
        <f ca="1">'計算シート '!AV31</f>
        <v>#N/A</v>
      </c>
    </row>
    <row r="93" spans="3:10" ht="13.5">
      <c r="C93" s="643" t="e">
        <f ca="1">'計算シート '!AP32</f>
        <v>#N/A</v>
      </c>
      <c r="D93" s="644"/>
      <c r="E93" s="166" t="e">
        <f ca="1">'計算シート '!AQ32</f>
        <v>#N/A</v>
      </c>
      <c r="F93" s="167" t="e">
        <f ca="1">'計算シート '!AR32</f>
        <v>#N/A</v>
      </c>
      <c r="G93" s="168" t="e">
        <f ca="1">'計算シート '!AS32</f>
        <v>#N/A</v>
      </c>
      <c r="H93" s="169" t="e">
        <f ca="1">'計算シート '!AT32</f>
        <v>#N/A</v>
      </c>
      <c r="I93" s="166" t="e">
        <f ca="1">'計算シート '!AU32</f>
        <v>#N/A</v>
      </c>
      <c r="J93" s="168" t="e">
        <f ca="1">'計算シート '!AV32</f>
        <v>#N/A</v>
      </c>
    </row>
    <row r="94" spans="3:10" ht="13.5">
      <c r="C94" s="645" t="e">
        <f ca="1">'計算シート '!AP33</f>
        <v>#N/A</v>
      </c>
      <c r="D94" s="646"/>
      <c r="E94" s="170" t="e">
        <f ca="1">'計算シート '!AQ33</f>
        <v>#N/A</v>
      </c>
      <c r="F94" s="171" t="e">
        <f ca="1">'計算シート '!AR33</f>
        <v>#N/A</v>
      </c>
      <c r="G94" s="172" t="e">
        <f ca="1">'計算シート '!AS33</f>
        <v>#N/A</v>
      </c>
      <c r="H94" s="173" t="e">
        <f ca="1">'計算シート '!AT33</f>
        <v>#N/A</v>
      </c>
      <c r="I94" s="170" t="e">
        <f ca="1">'計算シート '!AU33</f>
        <v>#N/A</v>
      </c>
      <c r="J94" s="172" t="e">
        <f ca="1">'計算シート '!AV33</f>
        <v>#N/A</v>
      </c>
    </row>
    <row r="95" spans="3:10" ht="13.5">
      <c r="C95" s="641" t="e">
        <f ca="1">'計算シート '!AP34</f>
        <v>#N/A</v>
      </c>
      <c r="D95" s="642"/>
      <c r="E95" s="162" t="e">
        <f ca="1">'計算シート '!AQ34</f>
        <v>#N/A</v>
      </c>
      <c r="F95" s="163" t="e">
        <f ca="1">'計算シート '!AR34</f>
        <v>#N/A</v>
      </c>
      <c r="G95" s="164" t="e">
        <f ca="1">'計算シート '!AS34</f>
        <v>#N/A</v>
      </c>
      <c r="H95" s="165" t="e">
        <f ca="1">'計算シート '!AT34</f>
        <v>#N/A</v>
      </c>
      <c r="I95" s="162" t="e">
        <f ca="1">'計算シート '!AU34</f>
        <v>#N/A</v>
      </c>
      <c r="J95" s="164" t="e">
        <f ca="1">'計算シート '!AV34</f>
        <v>#N/A</v>
      </c>
    </row>
    <row r="96" spans="3:10" ht="13.5">
      <c r="C96" s="641" t="e">
        <f ca="1">'計算シート '!AP35</f>
        <v>#N/A</v>
      </c>
      <c r="D96" s="642"/>
      <c r="E96" s="162" t="e">
        <f ca="1">'計算シート '!AQ35</f>
        <v>#N/A</v>
      </c>
      <c r="F96" s="163" t="e">
        <f ca="1">'計算シート '!AR35</f>
        <v>#N/A</v>
      </c>
      <c r="G96" s="164" t="e">
        <f ca="1">'計算シート '!AS35</f>
        <v>#N/A</v>
      </c>
      <c r="H96" s="165" t="e">
        <f ca="1">'計算シート '!AT35</f>
        <v>#N/A</v>
      </c>
      <c r="I96" s="162" t="e">
        <f ca="1">'計算シート '!AU35</f>
        <v>#N/A</v>
      </c>
      <c r="J96" s="164" t="e">
        <f ca="1">'計算シート '!AV35</f>
        <v>#N/A</v>
      </c>
    </row>
    <row r="97" spans="3:10" ht="13.5">
      <c r="C97" s="641" t="e">
        <f ca="1">'計算シート '!AP36</f>
        <v>#N/A</v>
      </c>
      <c r="D97" s="642"/>
      <c r="E97" s="162" t="e">
        <f ca="1">'計算シート '!AQ36</f>
        <v>#N/A</v>
      </c>
      <c r="F97" s="163" t="e">
        <f ca="1">'計算シート '!AR36</f>
        <v>#N/A</v>
      </c>
      <c r="G97" s="164" t="e">
        <f ca="1">'計算シート '!AS36</f>
        <v>#N/A</v>
      </c>
      <c r="H97" s="165" t="e">
        <f ca="1">'計算シート '!AT36</f>
        <v>#N/A</v>
      </c>
      <c r="I97" s="162" t="e">
        <f ca="1">'計算シート '!AU36</f>
        <v>#N/A</v>
      </c>
      <c r="J97" s="164" t="e">
        <f ca="1">'計算シート '!AV36</f>
        <v>#N/A</v>
      </c>
    </row>
    <row r="98" spans="3:10" ht="13.5">
      <c r="C98" s="643" t="e">
        <f ca="1">'計算シート '!AP37</f>
        <v>#N/A</v>
      </c>
      <c r="D98" s="644"/>
      <c r="E98" s="166" t="e">
        <f ca="1">'計算シート '!AQ37</f>
        <v>#N/A</v>
      </c>
      <c r="F98" s="167" t="e">
        <f ca="1">'計算シート '!AR37</f>
        <v>#N/A</v>
      </c>
      <c r="G98" s="168" t="e">
        <f ca="1">'計算シート '!AS37</f>
        <v>#N/A</v>
      </c>
      <c r="H98" s="169" t="e">
        <f ca="1">'計算シート '!AT37</f>
        <v>#N/A</v>
      </c>
      <c r="I98" s="166" t="e">
        <f ca="1">'計算シート '!AU37</f>
        <v>#N/A</v>
      </c>
      <c r="J98" s="168" t="e">
        <f ca="1">'計算シート '!AV37</f>
        <v>#N/A</v>
      </c>
    </row>
    <row r="99" spans="3:10" ht="13.5">
      <c r="C99" s="645" t="e">
        <f ca="1">'計算シート '!AP38</f>
        <v>#N/A</v>
      </c>
      <c r="D99" s="646"/>
      <c r="E99" s="170" t="e">
        <f ca="1">'計算シート '!AQ38</f>
        <v>#N/A</v>
      </c>
      <c r="F99" s="171" t="e">
        <f ca="1">'計算シート '!AR38</f>
        <v>#N/A</v>
      </c>
      <c r="G99" s="172" t="e">
        <f ca="1">'計算シート '!AS38</f>
        <v>#N/A</v>
      </c>
      <c r="H99" s="173" t="e">
        <f ca="1">'計算シート '!AT38</f>
        <v>#N/A</v>
      </c>
      <c r="I99" s="170" t="e">
        <f ca="1">'計算シート '!AU38</f>
        <v>#N/A</v>
      </c>
      <c r="J99" s="172" t="e">
        <f ca="1">'計算シート '!AV38</f>
        <v>#N/A</v>
      </c>
    </row>
    <row r="100" spans="3:10" ht="13.5">
      <c r="C100" s="641" t="e">
        <f ca="1">'計算シート '!AP39</f>
        <v>#N/A</v>
      </c>
      <c r="D100" s="642"/>
      <c r="E100" s="162" t="e">
        <f ca="1">'計算シート '!AQ39</f>
        <v>#N/A</v>
      </c>
      <c r="F100" s="163" t="e">
        <f ca="1">'計算シート '!AR39</f>
        <v>#N/A</v>
      </c>
      <c r="G100" s="164" t="e">
        <f ca="1">'計算シート '!AS39</f>
        <v>#N/A</v>
      </c>
      <c r="H100" s="165" t="e">
        <f ca="1">'計算シート '!AT39</f>
        <v>#N/A</v>
      </c>
      <c r="I100" s="162" t="e">
        <f ca="1">'計算シート '!AU39</f>
        <v>#N/A</v>
      </c>
      <c r="J100" s="164" t="e">
        <f ca="1">'計算シート '!AV39</f>
        <v>#N/A</v>
      </c>
    </row>
    <row r="101" spans="3:10" ht="13.5">
      <c r="C101" s="641" t="e">
        <f ca="1">'計算シート '!AP40</f>
        <v>#N/A</v>
      </c>
      <c r="D101" s="642"/>
      <c r="E101" s="162" t="e">
        <f ca="1">'計算シート '!AQ40</f>
        <v>#N/A</v>
      </c>
      <c r="F101" s="163" t="e">
        <f ca="1">'計算シート '!AR40</f>
        <v>#N/A</v>
      </c>
      <c r="G101" s="164" t="e">
        <f ca="1">'計算シート '!AS40</f>
        <v>#N/A</v>
      </c>
      <c r="H101" s="165" t="e">
        <f ca="1">'計算シート '!AT40</f>
        <v>#N/A</v>
      </c>
      <c r="I101" s="162" t="e">
        <f ca="1">'計算シート '!AU40</f>
        <v>#N/A</v>
      </c>
      <c r="J101" s="164" t="e">
        <f ca="1">'計算シート '!AV40</f>
        <v>#N/A</v>
      </c>
    </row>
    <row r="102" spans="3:10" ht="13.5">
      <c r="C102" s="641" t="e">
        <f ca="1">'計算シート '!AP41</f>
        <v>#N/A</v>
      </c>
      <c r="D102" s="642"/>
      <c r="E102" s="162" t="e">
        <f ca="1">'計算シート '!AQ41</f>
        <v>#N/A</v>
      </c>
      <c r="F102" s="163" t="e">
        <f ca="1">'計算シート '!AR41</f>
        <v>#N/A</v>
      </c>
      <c r="G102" s="164" t="e">
        <f ca="1">'計算シート '!AS41</f>
        <v>#N/A</v>
      </c>
      <c r="H102" s="165" t="e">
        <f ca="1">'計算シート '!AT41</f>
        <v>#N/A</v>
      </c>
      <c r="I102" s="162" t="e">
        <f ca="1">'計算シート '!AU41</f>
        <v>#N/A</v>
      </c>
      <c r="J102" s="164" t="e">
        <f ca="1">'計算シート '!AV41</f>
        <v>#N/A</v>
      </c>
    </row>
    <row r="103" spans="3:10" ht="13.5">
      <c r="C103" s="643" t="e">
        <f ca="1">'計算シート '!AP42</f>
        <v>#N/A</v>
      </c>
      <c r="D103" s="644"/>
      <c r="E103" s="166" t="e">
        <f ca="1">'計算シート '!AQ42</f>
        <v>#N/A</v>
      </c>
      <c r="F103" s="167" t="e">
        <f ca="1">'計算シート '!AR42</f>
        <v>#N/A</v>
      </c>
      <c r="G103" s="168" t="e">
        <f ca="1">'計算シート '!AS42</f>
        <v>#N/A</v>
      </c>
      <c r="H103" s="169" t="e">
        <f ca="1">'計算シート '!AT42</f>
        <v>#N/A</v>
      </c>
      <c r="I103" s="166" t="e">
        <f ca="1">'計算シート '!AU42</f>
        <v>#N/A</v>
      </c>
      <c r="J103" s="168" t="e">
        <f ca="1">'計算シート '!AV42</f>
        <v>#N/A</v>
      </c>
    </row>
    <row r="104" spans="3:10" ht="13.5">
      <c r="C104" s="645" t="e">
        <f ca="1">'計算シート '!AP43</f>
        <v>#N/A</v>
      </c>
      <c r="D104" s="646"/>
      <c r="E104" s="170" t="e">
        <f ca="1">'計算シート '!AQ43</f>
        <v>#N/A</v>
      </c>
      <c r="F104" s="171" t="e">
        <f ca="1">'計算シート '!AR43</f>
        <v>#N/A</v>
      </c>
      <c r="G104" s="172" t="e">
        <f ca="1">'計算シート '!AS43</f>
        <v>#N/A</v>
      </c>
      <c r="H104" s="173" t="e">
        <f ca="1">'計算シート '!AT43</f>
        <v>#N/A</v>
      </c>
      <c r="I104" s="170" t="e">
        <f ca="1">'計算シート '!AU43</f>
        <v>#N/A</v>
      </c>
      <c r="J104" s="172" t="e">
        <f ca="1">'計算シート '!AV43</f>
        <v>#N/A</v>
      </c>
    </row>
    <row r="105" spans="3:10" ht="14.25" thickBot="1">
      <c r="C105" s="664" t="e">
        <f ca="1">'計算シート '!AP44</f>
        <v>#N/A</v>
      </c>
      <c r="D105" s="665"/>
      <c r="E105" s="174" t="e">
        <f ca="1">'計算シート '!AQ44</f>
        <v>#N/A</v>
      </c>
      <c r="F105" s="175" t="e">
        <f ca="1">'計算シート '!AR44</f>
        <v>#N/A</v>
      </c>
      <c r="G105" s="176" t="e">
        <f ca="1">'計算シート '!AS44</f>
        <v>#N/A</v>
      </c>
      <c r="H105" s="177" t="e">
        <f ca="1">'計算シート '!AT44</f>
        <v>#N/A</v>
      </c>
      <c r="I105" s="174" t="e">
        <f ca="1">'計算シート '!AU44</f>
        <v>#N/A</v>
      </c>
      <c r="J105" s="176" t="e">
        <f ca="1">'計算シート '!AV44</f>
        <v>#N/A</v>
      </c>
    </row>
    <row r="106" spans="3:10" ht="14.25" thickBot="1">
      <c r="C106" s="666" t="str">
        <f>'計算シート '!AP45</f>
        <v>合計</v>
      </c>
      <c r="D106" s="667"/>
      <c r="E106" s="128" t="e">
        <f ca="1">'計算シート '!AQ45</f>
        <v>#N/A</v>
      </c>
      <c r="F106" s="129" t="e">
        <f ca="1">'計算シート '!AR45</f>
        <v>#N/A</v>
      </c>
      <c r="G106" s="130" t="e">
        <f ca="1">'計算シート '!AS45</f>
        <v>#N/A</v>
      </c>
      <c r="H106" s="123"/>
      <c r="I106" s="128" t="e">
        <f ca="1">'計算シート '!AU45</f>
        <v>#N/A</v>
      </c>
      <c r="J106" s="130" t="e">
        <f ca="1">'計算シート '!AV45</f>
        <v>#N/A</v>
      </c>
    </row>
    <row r="107" spans="3:10" ht="13.5">
      <c r="C107" s="121" t="s">
        <v>171</v>
      </c>
    </row>
    <row r="109" spans="3:10" ht="17.25">
      <c r="C109" s="600" t="s">
        <v>189</v>
      </c>
      <c r="D109" s="600"/>
      <c r="E109" s="600"/>
      <c r="F109" s="600"/>
      <c r="G109" s="600"/>
      <c r="H109" s="600"/>
      <c r="I109" s="600"/>
      <c r="J109" s="600"/>
    </row>
    <row r="110" spans="3:10" ht="12.75" customHeight="1">
      <c r="C110" s="140"/>
      <c r="D110" s="140"/>
      <c r="E110" s="140"/>
      <c r="F110" s="140"/>
      <c r="G110" s="140"/>
      <c r="H110" s="140"/>
      <c r="I110" s="140"/>
      <c r="J110" s="140"/>
    </row>
    <row r="111" spans="3:10" ht="12.75" customHeight="1">
      <c r="C111" s="663" t="s">
        <v>180</v>
      </c>
      <c r="D111" s="601" t="s">
        <v>181</v>
      </c>
      <c r="E111" s="601"/>
      <c r="F111" s="601"/>
      <c r="G111" s="601"/>
      <c r="H111" s="601"/>
      <c r="I111" s="601"/>
      <c r="J111" s="601"/>
    </row>
    <row r="112" spans="3:10" ht="12.75" customHeight="1">
      <c r="C112" s="663"/>
      <c r="D112" s="601"/>
      <c r="E112" s="601"/>
      <c r="F112" s="601"/>
      <c r="G112" s="601"/>
      <c r="H112" s="601"/>
      <c r="I112" s="601"/>
      <c r="J112" s="601"/>
    </row>
    <row r="113" spans="3:10" ht="12.75" customHeight="1">
      <c r="C113" s="663"/>
      <c r="D113" s="601"/>
      <c r="E113" s="601"/>
      <c r="F113" s="601"/>
      <c r="G113" s="601"/>
      <c r="H113" s="601"/>
      <c r="I113" s="601"/>
      <c r="J113" s="601"/>
    </row>
    <row r="114" spans="3:10" ht="12.75" customHeight="1">
      <c r="C114" s="140"/>
      <c r="D114" s="661" t="s">
        <v>187</v>
      </c>
      <c r="E114" s="662"/>
      <c r="F114" s="190"/>
      <c r="G114" s="190"/>
      <c r="H114" s="190"/>
      <c r="I114" s="190"/>
      <c r="J114" s="191"/>
    </row>
    <row r="115" spans="3:10" ht="12.75" customHeight="1">
      <c r="C115" s="140"/>
      <c r="D115" s="602" t="s">
        <v>188</v>
      </c>
      <c r="E115" s="603"/>
      <c r="F115" s="603"/>
      <c r="G115" s="603"/>
      <c r="H115" s="603"/>
      <c r="I115" s="603"/>
      <c r="J115" s="604"/>
    </row>
    <row r="116" spans="3:10" ht="12.75" customHeight="1">
      <c r="C116" s="140"/>
      <c r="D116" s="602"/>
      <c r="E116" s="603"/>
      <c r="F116" s="603"/>
      <c r="G116" s="603"/>
      <c r="H116" s="603"/>
      <c r="I116" s="603"/>
      <c r="J116" s="604"/>
    </row>
    <row r="117" spans="3:10" ht="12.75" customHeight="1">
      <c r="C117" s="140"/>
      <c r="D117" s="602"/>
      <c r="E117" s="603"/>
      <c r="F117" s="603"/>
      <c r="G117" s="603"/>
      <c r="H117" s="603"/>
      <c r="I117" s="603"/>
      <c r="J117" s="604"/>
    </row>
    <row r="118" spans="3:10" ht="12.75" customHeight="1">
      <c r="C118" s="140"/>
      <c r="D118" s="602"/>
      <c r="E118" s="603"/>
      <c r="F118" s="603"/>
      <c r="G118" s="603"/>
      <c r="H118" s="603"/>
      <c r="I118" s="603"/>
      <c r="J118" s="604"/>
    </row>
    <row r="119" spans="3:10" ht="12.75" customHeight="1">
      <c r="C119" s="140"/>
      <c r="D119" s="602"/>
      <c r="E119" s="603"/>
      <c r="F119" s="603"/>
      <c r="G119" s="603"/>
      <c r="H119" s="603"/>
      <c r="I119" s="603"/>
      <c r="J119" s="604"/>
    </row>
    <row r="120" spans="3:10" ht="12.75" customHeight="1">
      <c r="C120" s="140"/>
      <c r="D120" s="602"/>
      <c r="E120" s="603"/>
      <c r="F120" s="603"/>
      <c r="G120" s="603"/>
      <c r="H120" s="603"/>
      <c r="I120" s="603"/>
      <c r="J120" s="604"/>
    </row>
    <row r="121" spans="3:10" ht="12.75" customHeight="1">
      <c r="C121" s="140"/>
      <c r="D121" s="602"/>
      <c r="E121" s="603"/>
      <c r="F121" s="603"/>
      <c r="G121" s="603"/>
      <c r="H121" s="603"/>
      <c r="I121" s="603"/>
      <c r="J121" s="604"/>
    </row>
    <row r="122" spans="3:10" ht="12.75" customHeight="1">
      <c r="C122" s="140"/>
      <c r="D122" s="602"/>
      <c r="E122" s="603"/>
      <c r="F122" s="603"/>
      <c r="G122" s="603"/>
      <c r="H122" s="603"/>
      <c r="I122" s="603"/>
      <c r="J122" s="604"/>
    </row>
    <row r="123" spans="3:10" ht="12.75" customHeight="1">
      <c r="C123" s="140"/>
      <c r="D123" s="605"/>
      <c r="E123" s="606"/>
      <c r="F123" s="606"/>
      <c r="G123" s="606"/>
      <c r="H123" s="606"/>
      <c r="I123" s="606"/>
      <c r="J123" s="607"/>
    </row>
    <row r="124" spans="3:10" ht="12.75" customHeight="1">
      <c r="C124" s="140"/>
      <c r="D124" s="192"/>
      <c r="E124" s="192"/>
      <c r="F124" s="192"/>
      <c r="G124" s="192"/>
      <c r="H124" s="192"/>
      <c r="I124" s="192"/>
      <c r="J124" s="192"/>
    </row>
    <row r="125" spans="3:10" ht="12.75" customHeight="1">
      <c r="C125" s="663" t="s">
        <v>182</v>
      </c>
      <c r="D125" s="601" t="s">
        <v>221</v>
      </c>
      <c r="E125" s="601"/>
      <c r="F125" s="601"/>
      <c r="G125" s="601"/>
      <c r="H125" s="601"/>
      <c r="I125" s="601"/>
      <c r="J125" s="601"/>
    </row>
    <row r="126" spans="3:10" ht="12.75" customHeight="1">
      <c r="C126" s="663"/>
      <c r="D126" s="601"/>
      <c r="E126" s="601"/>
      <c r="F126" s="601"/>
      <c r="G126" s="601"/>
      <c r="H126" s="601"/>
      <c r="I126" s="601"/>
      <c r="J126" s="601"/>
    </row>
    <row r="127" spans="3:10" ht="12.75" customHeight="1">
      <c r="C127" s="663"/>
      <c r="D127" s="601"/>
      <c r="E127" s="601"/>
      <c r="F127" s="601"/>
      <c r="G127" s="601"/>
      <c r="H127" s="601"/>
      <c r="I127" s="601"/>
      <c r="J127" s="601"/>
    </row>
    <row r="128" spans="3:10" ht="12.75" customHeight="1">
      <c r="D128" s="178"/>
      <c r="E128" s="178"/>
      <c r="F128" s="178"/>
      <c r="G128" s="178"/>
      <c r="H128" s="178"/>
      <c r="I128" s="178"/>
      <c r="J128" s="178"/>
    </row>
    <row r="129" spans="4:10" ht="12.75" customHeight="1">
      <c r="D129" s="178"/>
      <c r="E129" s="178"/>
      <c r="F129" s="178"/>
      <c r="G129" s="178"/>
      <c r="H129" s="178"/>
      <c r="I129" s="178"/>
      <c r="J129" s="178"/>
    </row>
    <row r="130" spans="4:10" ht="12.75" customHeight="1">
      <c r="D130" s="178"/>
      <c r="E130" s="178"/>
      <c r="F130" s="178"/>
      <c r="G130" s="178"/>
      <c r="H130" s="178"/>
      <c r="I130" s="178"/>
      <c r="J130" s="178"/>
    </row>
    <row r="131" spans="4:10" ht="12.75" customHeight="1">
      <c r="D131" s="178"/>
      <c r="E131" s="178"/>
      <c r="F131" s="178"/>
      <c r="G131" s="178"/>
      <c r="H131" s="178"/>
      <c r="I131" s="178"/>
      <c r="J131" s="178"/>
    </row>
    <row r="132" spans="4:10" ht="12.75" customHeight="1">
      <c r="D132" s="178"/>
      <c r="E132" s="178"/>
      <c r="F132" s="178"/>
      <c r="G132" s="178"/>
      <c r="H132" s="178"/>
      <c r="I132" s="178"/>
      <c r="J132" s="178"/>
    </row>
    <row r="133" spans="4:10" ht="12.75" customHeight="1">
      <c r="D133" s="178"/>
      <c r="E133" s="178"/>
      <c r="F133" s="178"/>
      <c r="G133" s="178"/>
      <c r="H133" s="178"/>
      <c r="I133" s="178"/>
      <c r="J133" s="178"/>
    </row>
    <row r="134" spans="4:10" ht="12.75" customHeight="1">
      <c r="D134" s="178"/>
      <c r="E134" s="178"/>
      <c r="F134" s="178"/>
      <c r="G134" s="178"/>
      <c r="H134" s="178"/>
      <c r="I134" s="178"/>
      <c r="J134" s="178"/>
    </row>
  </sheetData>
  <sheetProtection selectLockedCells="1" selectUnlockedCells="1"/>
  <mergeCells count="67">
    <mergeCell ref="C34:J34"/>
    <mergeCell ref="C63:J63"/>
    <mergeCell ref="D114:E114"/>
    <mergeCell ref="C111:C113"/>
    <mergeCell ref="C125:C127"/>
    <mergeCell ref="C105:D105"/>
    <mergeCell ref="C106:D106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D2:J3"/>
    <mergeCell ref="D4:J4"/>
    <mergeCell ref="D13:J14"/>
    <mergeCell ref="D16:J17"/>
    <mergeCell ref="C19:J19"/>
    <mergeCell ref="D7:J9"/>
    <mergeCell ref="C99:D99"/>
    <mergeCell ref="C90:D90"/>
    <mergeCell ref="C93:D93"/>
    <mergeCell ref="C94:D94"/>
    <mergeCell ref="C85:D85"/>
    <mergeCell ref="C86:D86"/>
    <mergeCell ref="C87:D87"/>
    <mergeCell ref="C88:D88"/>
    <mergeCell ref="C89:D89"/>
    <mergeCell ref="C82:D82"/>
    <mergeCell ref="C83:D83"/>
    <mergeCell ref="C84:D84"/>
    <mergeCell ref="C91:D91"/>
    <mergeCell ref="C92:D92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F67:F68"/>
    <mergeCell ref="J67:J68"/>
    <mergeCell ref="C69:D69"/>
    <mergeCell ref="C70:D70"/>
    <mergeCell ref="C71:D71"/>
    <mergeCell ref="C109:J109"/>
    <mergeCell ref="D111:J113"/>
    <mergeCell ref="D115:J123"/>
    <mergeCell ref="D125:J127"/>
    <mergeCell ref="J23:J24"/>
    <mergeCell ref="I22:I24"/>
    <mergeCell ref="G23:G24"/>
    <mergeCell ref="F22:F24"/>
    <mergeCell ref="D22:E24"/>
    <mergeCell ref="D28:E28"/>
    <mergeCell ref="D29:E29"/>
    <mergeCell ref="C66:D68"/>
    <mergeCell ref="E66:E68"/>
    <mergeCell ref="D25:D27"/>
    <mergeCell ref="H66:H68"/>
    <mergeCell ref="I66:I68"/>
  </mergeCells>
  <phoneticPr fontId="3"/>
  <pageMargins left="0.43307086614173229" right="0.31496062992125984" top="0.39370078740157483" bottom="0.19685039370078741" header="0.39370078740157483" footer="0.51181102362204722"/>
  <pageSetup paperSize="9" scale="87" fitToHeight="2" orientation="portrait" r:id="rId1"/>
  <headerFooter alignWithMargins="0"/>
  <rowBreaks count="1" manualBreakCount="1">
    <brk id="62" min="1" max="10" man="1"/>
  </rowBreaks>
  <ignoredErrors>
    <ignoredError sqref="F28:J28 F25:H2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AH70"/>
  <sheetViews>
    <sheetView showGridLines="0" zoomScale="70" zoomScaleNormal="70" zoomScaleSheetLayoutView="40" workbookViewId="0">
      <selection activeCell="N18" sqref="N18:O18"/>
    </sheetView>
  </sheetViews>
  <sheetFormatPr defaultRowHeight="13.5"/>
  <cols>
    <col min="3" max="3" width="3.375" customWidth="1"/>
    <col min="6" max="6" width="3.75" customWidth="1"/>
    <col min="9" max="9" width="3.375" customWidth="1"/>
    <col min="11" max="11" width="3.25" customWidth="1"/>
    <col min="12" max="12" width="5.875" customWidth="1"/>
    <col min="13" max="13" width="4" customWidth="1"/>
    <col min="16" max="16" width="4" customWidth="1"/>
    <col min="17" max="19" width="9.625" customWidth="1"/>
    <col min="20" max="20" width="2.125" customWidth="1"/>
    <col min="21" max="21" width="9.625" customWidth="1"/>
    <col min="22" max="22" width="3" customWidth="1"/>
    <col min="23" max="23" width="6.5" customWidth="1"/>
    <col min="24" max="25" width="9.625" customWidth="1"/>
    <col min="26" max="26" width="2.375" customWidth="1"/>
    <col min="27" max="28" width="9.625" customWidth="1"/>
    <col min="29" max="29" width="4.125" customWidth="1"/>
    <col min="30" max="31" width="9.625" customWidth="1"/>
    <col min="32" max="32" width="4.875" customWidth="1"/>
    <col min="33" max="34" width="4.625" customWidth="1"/>
  </cols>
  <sheetData>
    <row r="1" spans="1:34" ht="13.5" customHeight="1">
      <c r="A1" s="720" t="s">
        <v>162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  <c r="W1" s="720"/>
      <c r="X1" s="720"/>
      <c r="Y1" s="720"/>
      <c r="Z1" s="720"/>
      <c r="AA1" s="720"/>
      <c r="AB1" s="720"/>
      <c r="AC1" s="720"/>
      <c r="AD1" s="720"/>
      <c r="AE1" s="720"/>
      <c r="AF1" s="720"/>
      <c r="AG1" s="720"/>
      <c r="AH1" s="720"/>
    </row>
    <row r="2" spans="1:34" ht="13.5" customHeight="1">
      <c r="A2" s="720"/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</row>
    <row r="3" spans="1:34" ht="13.5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</row>
    <row r="4" spans="1:34" ht="13.5" customHeight="1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</row>
    <row r="5" spans="1:34" ht="13.5" customHeight="1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95"/>
      <c r="S5" s="195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</row>
    <row r="6" spans="1:34">
      <c r="R6" s="196"/>
      <c r="S6" s="196"/>
    </row>
    <row r="7" spans="1:34" ht="14.25">
      <c r="R7" s="683" t="s">
        <v>321</v>
      </c>
      <c r="S7" s="683"/>
      <c r="T7" s="132"/>
    </row>
    <row r="8" spans="1:34" ht="10.5" customHeight="1">
      <c r="R8" s="683"/>
      <c r="S8" s="683"/>
      <c r="T8" s="132"/>
      <c r="U8" s="132"/>
      <c r="V8" s="132"/>
    </row>
    <row r="9" spans="1:34" ht="6.75" customHeight="1">
      <c r="R9" s="683"/>
      <c r="S9" s="683"/>
      <c r="T9" s="132"/>
      <c r="U9" s="132"/>
      <c r="V9" s="132"/>
    </row>
    <row r="10" spans="1:34" ht="16.5" customHeight="1">
      <c r="R10" s="684">
        <f ca="1">'計算シート '!D45</f>
        <v>0</v>
      </c>
      <c r="S10" s="684"/>
      <c r="T10" s="132"/>
      <c r="U10" s="132"/>
      <c r="V10" s="132"/>
    </row>
    <row r="11" spans="1:34" ht="13.5" customHeight="1">
      <c r="G11" s="673" t="s">
        <v>47</v>
      </c>
      <c r="R11" s="197"/>
      <c r="S11" s="198"/>
      <c r="T11" s="18"/>
      <c r="U11" s="18"/>
      <c r="V11" s="18"/>
      <c r="AA11" s="675" t="s">
        <v>161</v>
      </c>
      <c r="AB11" s="676"/>
    </row>
    <row r="12" spans="1:34" ht="13.5" customHeight="1">
      <c r="G12" s="674"/>
      <c r="AA12" s="677"/>
      <c r="AB12" s="678"/>
    </row>
    <row r="13" spans="1:34" ht="13.5" customHeight="1" thickBot="1">
      <c r="G13" s="132"/>
      <c r="AA13" s="132"/>
      <c r="AB13" s="132"/>
    </row>
    <row r="14" spans="1:34" ht="13.5" customHeight="1">
      <c r="N14" s="685" t="s">
        <v>170</v>
      </c>
      <c r="O14" s="686"/>
      <c r="T14" s="132"/>
      <c r="V14" s="18"/>
    </row>
    <row r="15" spans="1:34" ht="13.5" customHeight="1">
      <c r="G15" s="675" t="s">
        <v>139</v>
      </c>
      <c r="H15" s="676"/>
      <c r="I15" s="15"/>
      <c r="J15" s="15"/>
      <c r="N15" s="687"/>
      <c r="O15" s="688"/>
      <c r="R15" s="673" t="s">
        <v>39</v>
      </c>
      <c r="T15" s="132"/>
      <c r="U15" s="132"/>
      <c r="AA15" s="675" t="s">
        <v>159</v>
      </c>
      <c r="AB15" s="676"/>
      <c r="AC15" s="18"/>
    </row>
    <row r="16" spans="1:34" ht="13.5" customHeight="1">
      <c r="D16" s="675" t="s">
        <v>158</v>
      </c>
      <c r="E16" s="676"/>
      <c r="G16" s="703"/>
      <c r="H16" s="704"/>
      <c r="I16" s="15"/>
      <c r="J16" s="15"/>
      <c r="N16" s="687"/>
      <c r="O16" s="688"/>
      <c r="R16" s="674"/>
      <c r="AA16" s="703"/>
      <c r="AB16" s="704"/>
      <c r="AC16" s="18"/>
      <c r="AD16" s="697" t="s">
        <v>142</v>
      </c>
      <c r="AE16" s="698"/>
    </row>
    <row r="17" spans="4:31" ht="13.5" customHeight="1">
      <c r="D17" s="703"/>
      <c r="E17" s="704"/>
      <c r="G17" s="703"/>
      <c r="H17" s="704"/>
      <c r="I17" s="15"/>
      <c r="J17" s="15"/>
      <c r="N17" s="687"/>
      <c r="O17" s="688"/>
      <c r="AA17" s="703"/>
      <c r="AB17" s="704"/>
      <c r="AC17" s="18"/>
      <c r="AD17" s="699"/>
      <c r="AE17" s="700"/>
    </row>
    <row r="18" spans="4:31" ht="18" thickBot="1">
      <c r="D18" s="713">
        <f ca="1">'計算シート '!AC45</f>
        <v>0</v>
      </c>
      <c r="E18" s="714"/>
      <c r="G18" s="713">
        <f ca="1">'計算シート '!Y45</f>
        <v>0</v>
      </c>
      <c r="H18" s="714"/>
      <c r="I18" s="18"/>
      <c r="N18" s="709">
        <f ca="1">'計算シート '!E45</f>
        <v>0</v>
      </c>
      <c r="O18" s="710"/>
      <c r="AA18" s="701">
        <f ca="1">'計算シート '!F45</f>
        <v>0</v>
      </c>
      <c r="AB18" s="702"/>
      <c r="AC18" s="18"/>
      <c r="AD18" s="701">
        <f ca="1">'計算シート '!G45</f>
        <v>0</v>
      </c>
      <c r="AE18" s="702"/>
    </row>
    <row r="19" spans="4:31" ht="14.25">
      <c r="J19" s="673" t="s">
        <v>46</v>
      </c>
      <c r="R19" s="673" t="s">
        <v>153</v>
      </c>
      <c r="T19" s="132"/>
      <c r="U19" s="132"/>
      <c r="V19" s="18"/>
      <c r="X19" s="675" t="s">
        <v>151</v>
      </c>
      <c r="Y19" s="676"/>
    </row>
    <row r="20" spans="4:31" ht="13.5" customHeight="1">
      <c r="J20" s="674"/>
      <c r="R20" s="674"/>
      <c r="T20" s="132"/>
      <c r="U20" s="132"/>
      <c r="X20" s="677"/>
      <c r="Y20" s="678"/>
      <c r="Z20" s="132"/>
    </row>
    <row r="21" spans="4:31" ht="13.5" customHeight="1">
      <c r="J21" s="132"/>
      <c r="R21" s="132"/>
      <c r="T21" s="132"/>
      <c r="U21" s="132"/>
      <c r="X21" s="132"/>
      <c r="Y21" s="132"/>
      <c r="Z21" s="132"/>
    </row>
    <row r="23" spans="4:31" ht="14.25">
      <c r="R23" s="675" t="s">
        <v>156</v>
      </c>
      <c r="S23" s="676"/>
      <c r="T23" s="132"/>
      <c r="U23" s="132"/>
      <c r="V23" s="132"/>
      <c r="AD23" s="19"/>
      <c r="AE23" s="19"/>
    </row>
    <row r="24" spans="4:31" ht="13.5" customHeight="1">
      <c r="R24" s="703"/>
      <c r="S24" s="704"/>
      <c r="T24" s="132"/>
      <c r="U24" s="132"/>
      <c r="V24" s="132"/>
    </row>
    <row r="25" spans="4:31" ht="17.25">
      <c r="R25" s="711">
        <f ca="1">'計算シート '!H45</f>
        <v>0</v>
      </c>
      <c r="S25" s="712"/>
      <c r="T25" s="131"/>
      <c r="U25" s="131"/>
      <c r="V25" s="131"/>
    </row>
    <row r="26" spans="4:31">
      <c r="U26" s="673" t="s">
        <v>39</v>
      </c>
      <c r="V26" s="15"/>
    </row>
    <row r="27" spans="4:31">
      <c r="U27" s="674"/>
      <c r="V27" s="15"/>
    </row>
    <row r="28" spans="4:31" ht="14.25">
      <c r="F28" s="19"/>
      <c r="R28" s="715" t="s">
        <v>157</v>
      </c>
      <c r="S28" s="676"/>
      <c r="T28" s="132"/>
      <c r="U28" s="132"/>
      <c r="V28" s="132"/>
    </row>
    <row r="29" spans="4:31" ht="14.25">
      <c r="F29" s="19"/>
      <c r="G29" s="673" t="s">
        <v>47</v>
      </c>
      <c r="R29" s="703"/>
      <c r="S29" s="704"/>
      <c r="T29" s="132"/>
      <c r="U29" s="132"/>
      <c r="V29" s="132"/>
      <c r="AA29" s="675" t="s">
        <v>161</v>
      </c>
      <c r="AB29" s="676"/>
    </row>
    <row r="30" spans="4:31" ht="17.25">
      <c r="G30" s="674"/>
      <c r="R30" s="711">
        <f ca="1">'計算シート '!I45</f>
        <v>0</v>
      </c>
      <c r="S30" s="712"/>
      <c r="T30" s="131"/>
      <c r="U30" s="131"/>
      <c r="V30" s="131"/>
      <c r="AA30" s="677"/>
      <c r="AB30" s="678"/>
    </row>
    <row r="32" spans="4:31" ht="14.25" thickBot="1"/>
    <row r="33" spans="1:34" ht="13.5" customHeight="1">
      <c r="G33" s="675" t="s">
        <v>139</v>
      </c>
      <c r="H33" s="676"/>
      <c r="I33" s="15"/>
      <c r="J33" s="15"/>
      <c r="N33" s="685" t="s">
        <v>165</v>
      </c>
      <c r="O33" s="686"/>
      <c r="S33" s="675" t="s">
        <v>160</v>
      </c>
      <c r="T33" s="690"/>
      <c r="U33" s="676"/>
      <c r="AA33" s="675" t="s">
        <v>159</v>
      </c>
      <c r="AB33" s="676"/>
      <c r="AC33" s="18"/>
    </row>
    <row r="34" spans="1:34" ht="14.25" customHeight="1">
      <c r="D34" s="675" t="s">
        <v>158</v>
      </c>
      <c r="E34" s="676"/>
      <c r="G34" s="703"/>
      <c r="H34" s="704"/>
      <c r="I34" s="15"/>
      <c r="J34" s="15"/>
      <c r="N34" s="687"/>
      <c r="O34" s="688"/>
      <c r="S34" s="677"/>
      <c r="T34" s="691"/>
      <c r="U34" s="678"/>
      <c r="AA34" s="703"/>
      <c r="AB34" s="704"/>
      <c r="AC34" s="18"/>
      <c r="AD34" s="697" t="s">
        <v>142</v>
      </c>
      <c r="AE34" s="698"/>
    </row>
    <row r="35" spans="1:34" ht="13.5" customHeight="1">
      <c r="D35" s="703"/>
      <c r="E35" s="704"/>
      <c r="G35" s="703"/>
      <c r="H35" s="704"/>
      <c r="I35" s="15"/>
      <c r="J35" s="15"/>
      <c r="N35" s="687"/>
      <c r="O35" s="688"/>
      <c r="AA35" s="703"/>
      <c r="AB35" s="704"/>
      <c r="AC35" s="18"/>
      <c r="AD35" s="699"/>
      <c r="AE35" s="700"/>
    </row>
    <row r="36" spans="1:34" ht="18" thickBot="1">
      <c r="D36" s="713">
        <f ca="1">'計算シート '!AD45</f>
        <v>0</v>
      </c>
      <c r="E36" s="714"/>
      <c r="G36" s="713">
        <f ca="1">'計算シート '!Z45</f>
        <v>0</v>
      </c>
      <c r="H36" s="714"/>
      <c r="I36" s="18"/>
      <c r="N36" s="709">
        <f ca="1">'計算シート '!J45</f>
        <v>0</v>
      </c>
      <c r="O36" s="710"/>
      <c r="AA36" s="701">
        <f ca="1">'計算シート '!K45</f>
        <v>0</v>
      </c>
      <c r="AB36" s="702"/>
      <c r="AC36" s="18"/>
      <c r="AD36" s="701">
        <f ca="1">'計算シート '!L45</f>
        <v>0</v>
      </c>
      <c r="AE36" s="702"/>
    </row>
    <row r="37" spans="1:34" ht="17.25">
      <c r="D37" s="18"/>
      <c r="E37" s="18"/>
      <c r="G37" s="18"/>
      <c r="H37" s="18"/>
      <c r="J37" s="673" t="s">
        <v>46</v>
      </c>
      <c r="N37" s="131"/>
      <c r="O37" s="131"/>
      <c r="X37" s="675" t="s">
        <v>151</v>
      </c>
      <c r="Y37" s="676"/>
      <c r="Z37" s="18"/>
      <c r="AA37" s="18"/>
      <c r="AB37" s="18"/>
      <c r="AC37" s="18"/>
    </row>
    <row r="38" spans="1:34" ht="17.25">
      <c r="D38" s="18"/>
      <c r="E38" s="18"/>
      <c r="G38" s="18"/>
      <c r="H38" s="18"/>
      <c r="J38" s="674"/>
      <c r="N38" s="131"/>
      <c r="O38" s="131"/>
      <c r="W38" s="132"/>
      <c r="X38" s="677"/>
      <c r="Y38" s="678"/>
      <c r="Z38" s="18"/>
      <c r="AA38" s="18"/>
      <c r="AB38" s="18"/>
      <c r="AC38" s="18"/>
    </row>
    <row r="39" spans="1:34" ht="9" customHeight="1">
      <c r="D39" s="18"/>
      <c r="E39" s="18"/>
      <c r="G39" s="18"/>
      <c r="H39" s="18"/>
      <c r="I39" s="18"/>
      <c r="J39" s="18"/>
      <c r="N39" s="131"/>
      <c r="O39" s="131"/>
      <c r="AA39" s="18"/>
      <c r="AB39" s="18"/>
      <c r="AC39" s="18"/>
      <c r="AD39" s="18"/>
      <c r="AE39" s="18"/>
      <c r="AH39" s="4"/>
    </row>
    <row r="40" spans="1:34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</row>
    <row r="41" spans="1:34" ht="14.25">
      <c r="R41" s="715" t="s">
        <v>168</v>
      </c>
      <c r="S41" s="676"/>
      <c r="T41" s="132"/>
      <c r="U41" s="132"/>
      <c r="V41" s="132"/>
    </row>
    <row r="42" spans="1:34" ht="14.25">
      <c r="R42" s="703"/>
      <c r="S42" s="704"/>
      <c r="T42" s="132"/>
      <c r="U42" s="132"/>
      <c r="V42" s="132"/>
    </row>
    <row r="43" spans="1:34" ht="17.25">
      <c r="R43" s="711">
        <f ca="1">'計算シート '!R45</f>
        <v>0</v>
      </c>
      <c r="S43" s="712"/>
      <c r="T43" s="131"/>
      <c r="U43" s="131"/>
      <c r="V43" s="131"/>
    </row>
    <row r="44" spans="1:34">
      <c r="U44" s="673" t="s">
        <v>39</v>
      </c>
      <c r="V44" s="15"/>
      <c r="X44" s="675" t="s">
        <v>78</v>
      </c>
      <c r="Y44" s="676"/>
    </row>
    <row r="45" spans="1:34">
      <c r="U45" s="674"/>
      <c r="V45" s="15"/>
      <c r="X45" s="677"/>
      <c r="Y45" s="678"/>
    </row>
    <row r="46" spans="1:34" ht="13.5" customHeight="1">
      <c r="F46" s="19"/>
      <c r="R46" s="715" t="s">
        <v>169</v>
      </c>
      <c r="S46" s="676"/>
      <c r="T46" s="132"/>
      <c r="U46" s="132"/>
      <c r="V46" s="132"/>
      <c r="AB46" s="19"/>
    </row>
    <row r="47" spans="1:34" ht="13.5" customHeight="1">
      <c r="F47" s="19"/>
      <c r="G47" s="673" t="s">
        <v>47</v>
      </c>
      <c r="R47" s="703"/>
      <c r="S47" s="704"/>
      <c r="T47" s="132"/>
      <c r="U47" s="132"/>
      <c r="V47" s="132"/>
      <c r="AA47" s="675" t="s">
        <v>161</v>
      </c>
      <c r="AB47" s="676"/>
    </row>
    <row r="48" spans="1:34" ht="17.25">
      <c r="G48" s="674"/>
      <c r="R48" s="711">
        <f ca="1">'計算シート '!T45</f>
        <v>0</v>
      </c>
      <c r="S48" s="712"/>
      <c r="T48" s="131"/>
      <c r="U48" s="131"/>
      <c r="V48" s="131"/>
      <c r="AA48" s="677"/>
      <c r="AB48" s="678"/>
    </row>
    <row r="50" spans="1:34" ht="14.25" thickBot="1">
      <c r="W50" s="15"/>
      <c r="X50" s="15"/>
      <c r="Y50" s="15"/>
      <c r="Z50" s="15"/>
      <c r="AA50" s="15"/>
    </row>
    <row r="51" spans="1:34" ht="14.25" customHeight="1">
      <c r="G51" s="675" t="s">
        <v>139</v>
      </c>
      <c r="H51" s="676"/>
      <c r="I51" s="15"/>
      <c r="J51" s="15"/>
      <c r="N51" s="685" t="s">
        <v>164</v>
      </c>
      <c r="O51" s="686"/>
      <c r="S51" s="675" t="s">
        <v>160</v>
      </c>
      <c r="T51" s="690"/>
      <c r="U51" s="676"/>
      <c r="AA51" s="675" t="s">
        <v>159</v>
      </c>
      <c r="AB51" s="676"/>
      <c r="AC51" s="18"/>
    </row>
    <row r="52" spans="1:34" ht="14.25" customHeight="1">
      <c r="D52" s="675" t="s">
        <v>158</v>
      </c>
      <c r="E52" s="676"/>
      <c r="G52" s="703"/>
      <c r="H52" s="704"/>
      <c r="I52" s="15"/>
      <c r="J52" s="15"/>
      <c r="N52" s="687"/>
      <c r="O52" s="688"/>
      <c r="S52" s="677"/>
      <c r="T52" s="691"/>
      <c r="U52" s="678"/>
      <c r="AA52" s="703"/>
      <c r="AB52" s="704"/>
      <c r="AC52" s="18"/>
      <c r="AD52" s="697" t="s">
        <v>142</v>
      </c>
      <c r="AE52" s="698"/>
    </row>
    <row r="53" spans="1:34" ht="13.5" customHeight="1">
      <c r="D53" s="703"/>
      <c r="E53" s="704"/>
      <c r="G53" s="703"/>
      <c r="H53" s="704"/>
      <c r="I53" s="15"/>
      <c r="J53" s="15"/>
      <c r="N53" s="687"/>
      <c r="O53" s="688"/>
      <c r="AA53" s="703"/>
      <c r="AB53" s="704"/>
      <c r="AC53" s="18"/>
      <c r="AD53" s="699"/>
      <c r="AE53" s="700"/>
    </row>
    <row r="54" spans="1:34" ht="18" thickBot="1">
      <c r="D54" s="713">
        <f ca="1">'計算シート '!AF45</f>
        <v>0</v>
      </c>
      <c r="E54" s="714"/>
      <c r="G54" s="713">
        <f ca="1">'計算シート '!AB45</f>
        <v>0</v>
      </c>
      <c r="H54" s="714"/>
      <c r="I54" s="18"/>
      <c r="N54" s="709">
        <f ca="1">'計算シート '!U45</f>
        <v>0</v>
      </c>
      <c r="O54" s="710"/>
      <c r="AA54" s="701">
        <f ca="1">'計算シート '!V45</f>
        <v>0</v>
      </c>
      <c r="AB54" s="702"/>
      <c r="AC54" s="18"/>
      <c r="AD54" s="701">
        <f ca="1">'計算シート '!W45</f>
        <v>0</v>
      </c>
      <c r="AE54" s="702"/>
    </row>
    <row r="55" spans="1:34" ht="14.25" customHeight="1">
      <c r="J55" s="673" t="s">
        <v>46</v>
      </c>
      <c r="X55" s="675" t="s">
        <v>151</v>
      </c>
      <c r="Y55" s="676"/>
    </row>
    <row r="56" spans="1:34" ht="14.25">
      <c r="J56" s="674"/>
      <c r="W56" s="132"/>
      <c r="X56" s="677"/>
      <c r="Y56" s="678"/>
    </row>
    <row r="57" spans="1:34" ht="14.25">
      <c r="J57" s="132"/>
      <c r="W57" s="132"/>
      <c r="X57" s="132"/>
      <c r="Y57" s="132"/>
    </row>
    <row r="58" spans="1:34" ht="13.5" customHeight="1"/>
    <row r="59" spans="1:34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1"/>
    </row>
    <row r="61" spans="1:34" ht="14.25" thickBot="1"/>
    <row r="62" spans="1:34" ht="15" customHeight="1" thickBot="1">
      <c r="G62" s="685" t="s">
        <v>139</v>
      </c>
      <c r="H62" s="686"/>
      <c r="I62" s="15"/>
      <c r="J62" s="15"/>
      <c r="N62" s="689" t="s">
        <v>190</v>
      </c>
      <c r="O62" s="686"/>
      <c r="R62" s="689" t="s">
        <v>191</v>
      </c>
      <c r="S62" s="692"/>
      <c r="T62" s="693"/>
      <c r="U62" s="19"/>
      <c r="AA62" s="685" t="s">
        <v>159</v>
      </c>
      <c r="AB62" s="686"/>
      <c r="AC62" s="18"/>
    </row>
    <row r="63" spans="1:34" ht="14.25" customHeight="1" thickTop="1">
      <c r="D63" s="716" t="s">
        <v>158</v>
      </c>
      <c r="E63" s="717"/>
      <c r="G63" s="687"/>
      <c r="H63" s="688"/>
      <c r="I63" s="15"/>
      <c r="J63" s="15"/>
      <c r="N63" s="687"/>
      <c r="O63" s="688"/>
      <c r="R63" s="694"/>
      <c r="S63" s="695"/>
      <c r="T63" s="696"/>
      <c r="U63" s="19"/>
      <c r="AA63" s="687"/>
      <c r="AB63" s="688"/>
      <c r="AC63" s="18"/>
      <c r="AD63" s="679" t="s">
        <v>142</v>
      </c>
      <c r="AE63" s="680"/>
    </row>
    <row r="64" spans="1:34" ht="13.5" customHeight="1">
      <c r="D64" s="718"/>
      <c r="E64" s="719"/>
      <c r="G64" s="687"/>
      <c r="H64" s="688"/>
      <c r="I64" s="15"/>
      <c r="J64" s="15"/>
      <c r="N64" s="687"/>
      <c r="O64" s="688"/>
      <c r="R64" s="694"/>
      <c r="S64" s="695"/>
      <c r="T64" s="696"/>
      <c r="U64" s="19"/>
      <c r="AA64" s="687"/>
      <c r="AB64" s="688"/>
      <c r="AC64" s="18"/>
      <c r="AD64" s="681"/>
      <c r="AE64" s="682"/>
    </row>
    <row r="65" spans="1:34" ht="18" thickBot="1">
      <c r="D65" s="705">
        <f ca="1">'計算シート '!AL45</f>
        <v>0</v>
      </c>
      <c r="E65" s="706"/>
      <c r="G65" s="707">
        <f ca="1">'計算シート '!AK45</f>
        <v>0</v>
      </c>
      <c r="H65" s="708"/>
      <c r="I65" s="18"/>
      <c r="J65" s="18"/>
      <c r="N65" s="709">
        <f ca="1">'計算シート '!AH45</f>
        <v>0</v>
      </c>
      <c r="O65" s="710"/>
      <c r="R65" s="668">
        <f ca="1">IFERROR(N65/R10,0)</f>
        <v>0</v>
      </c>
      <c r="S65" s="669"/>
      <c r="T65" s="670"/>
      <c r="AA65" s="709">
        <f ca="1">'計算シート '!AI45</f>
        <v>0</v>
      </c>
      <c r="AB65" s="710"/>
      <c r="AC65" s="18"/>
      <c r="AD65" s="671">
        <f ca="1">'計算シート '!AJ45</f>
        <v>0</v>
      </c>
      <c r="AE65" s="672"/>
    </row>
    <row r="66" spans="1:34" ht="14.25" thickTop="1"/>
    <row r="70" spans="1:34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</row>
  </sheetData>
  <mergeCells count="72">
    <mergeCell ref="D63:E64"/>
    <mergeCell ref="S33:U34"/>
    <mergeCell ref="A1:AH2"/>
    <mergeCell ref="D16:E17"/>
    <mergeCell ref="D18:E18"/>
    <mergeCell ref="N54:O54"/>
    <mergeCell ref="G15:H17"/>
    <mergeCell ref="G18:H18"/>
    <mergeCell ref="G33:H35"/>
    <mergeCell ref="N36:O36"/>
    <mergeCell ref="N14:O17"/>
    <mergeCell ref="N18:O18"/>
    <mergeCell ref="AD52:AE53"/>
    <mergeCell ref="AD54:AE54"/>
    <mergeCell ref="R28:S29"/>
    <mergeCell ref="AA11:AB12"/>
    <mergeCell ref="D54:E54"/>
    <mergeCell ref="G54:H54"/>
    <mergeCell ref="R41:S42"/>
    <mergeCell ref="R43:S43"/>
    <mergeCell ref="R46:S47"/>
    <mergeCell ref="R48:S48"/>
    <mergeCell ref="D34:E35"/>
    <mergeCell ref="D36:E36"/>
    <mergeCell ref="G36:H36"/>
    <mergeCell ref="G51:H53"/>
    <mergeCell ref="D52:E53"/>
    <mergeCell ref="D65:E65"/>
    <mergeCell ref="G65:H65"/>
    <mergeCell ref="N65:O65"/>
    <mergeCell ref="AA51:AB53"/>
    <mergeCell ref="G11:G12"/>
    <mergeCell ref="J19:J20"/>
    <mergeCell ref="AA62:AB64"/>
    <mergeCell ref="AA65:AB65"/>
    <mergeCell ref="AA54:AB54"/>
    <mergeCell ref="G62:H64"/>
    <mergeCell ref="AA47:AB48"/>
    <mergeCell ref="AA15:AB17"/>
    <mergeCell ref="AA18:AB18"/>
    <mergeCell ref="R30:S30"/>
    <mergeCell ref="R23:S24"/>
    <mergeCell ref="R25:S25"/>
    <mergeCell ref="AD16:AE17"/>
    <mergeCell ref="AD18:AE18"/>
    <mergeCell ref="AD34:AE35"/>
    <mergeCell ref="AD36:AE36"/>
    <mergeCell ref="J37:J38"/>
    <mergeCell ref="R15:R16"/>
    <mergeCell ref="R19:R20"/>
    <mergeCell ref="X19:Y20"/>
    <mergeCell ref="X37:Y38"/>
    <mergeCell ref="AA33:AB35"/>
    <mergeCell ref="AA36:AB36"/>
    <mergeCell ref="U26:U27"/>
    <mergeCell ref="AA29:AB30"/>
    <mergeCell ref="R7:S9"/>
    <mergeCell ref="R10:S10"/>
    <mergeCell ref="N33:O35"/>
    <mergeCell ref="N51:O53"/>
    <mergeCell ref="N62:O64"/>
    <mergeCell ref="S51:U52"/>
    <mergeCell ref="R62:T64"/>
    <mergeCell ref="R65:T65"/>
    <mergeCell ref="AD65:AE65"/>
    <mergeCell ref="G29:G30"/>
    <mergeCell ref="G47:G48"/>
    <mergeCell ref="J55:J56"/>
    <mergeCell ref="X44:Y45"/>
    <mergeCell ref="X55:Y56"/>
    <mergeCell ref="U44:U45"/>
    <mergeCell ref="AD63:AE64"/>
  </mergeCells>
  <phoneticPr fontId="3"/>
  <pageMargins left="0.43307086614173229" right="0.31496062992125984" top="0.62992125984251968" bottom="0.39370078740157483" header="0.39370078740157483" footer="0.51181102362204722"/>
  <pageSetup paperSize="9" scale="5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V48"/>
  <sheetViews>
    <sheetView showGridLines="0" zoomScaleNormal="100" workbookViewId="0">
      <pane xSplit="3" ySplit="7" topLeftCell="D14" activePane="bottomRight" state="frozen"/>
      <selection pane="topRight"/>
      <selection pane="bottomLeft"/>
      <selection pane="bottomRight" activeCell="I32" sqref="I32"/>
    </sheetView>
  </sheetViews>
  <sheetFormatPr defaultColWidth="18.625" defaultRowHeight="12.75" customHeight="1"/>
  <cols>
    <col min="1" max="1" width="2.625" customWidth="1"/>
    <col min="2" max="2" width="4.625" style="18" customWidth="1"/>
    <col min="3" max="3" width="25.625" customWidth="1"/>
    <col min="4" max="15" width="15.625" customWidth="1"/>
    <col min="16" max="16" width="4.625" customWidth="1"/>
    <col min="17" max="23" width="15.625" customWidth="1"/>
    <col min="24" max="24" width="4.625" customWidth="1"/>
    <col min="25" max="32" width="15.625" customWidth="1"/>
    <col min="33" max="33" width="4.25" customWidth="1"/>
    <col min="34" max="39" width="15.625" customWidth="1"/>
    <col min="40" max="40" width="3.75" customWidth="1"/>
    <col min="41" max="41" width="5.25" bestFit="1" customWidth="1"/>
    <col min="42" max="48" width="15.625" customWidth="1"/>
  </cols>
  <sheetData>
    <row r="1" spans="2:48" ht="22.5" customHeight="1">
      <c r="AJ1" s="62"/>
      <c r="AL1" s="62"/>
      <c r="AM1" s="62"/>
      <c r="AS1" s="62"/>
      <c r="AT1" s="4"/>
      <c r="AV1" s="4"/>
    </row>
    <row r="2" spans="2:48" ht="19.5" customHeight="1">
      <c r="O2" s="62" t="s">
        <v>103</v>
      </c>
      <c r="W2" s="62" t="s">
        <v>103</v>
      </c>
      <c r="AF2" s="62" t="s">
        <v>104</v>
      </c>
      <c r="AJ2" s="62" t="s">
        <v>103</v>
      </c>
      <c r="AL2" s="62" t="s">
        <v>144</v>
      </c>
      <c r="AM2" s="62"/>
      <c r="AS2" s="62" t="s">
        <v>103</v>
      </c>
      <c r="AT2" s="4" t="s">
        <v>143</v>
      </c>
      <c r="AV2" s="4" t="s">
        <v>144</v>
      </c>
    </row>
    <row r="3" spans="2:48" s="19" customFormat="1" ht="19.5" customHeight="1" thickBot="1">
      <c r="B3" s="202"/>
      <c r="C3" s="203"/>
      <c r="D3" s="766" t="s">
        <v>58</v>
      </c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8"/>
      <c r="P3" s="15"/>
      <c r="Q3" s="697" t="s">
        <v>59</v>
      </c>
      <c r="R3" s="748"/>
      <c r="S3" s="748"/>
      <c r="T3" s="748"/>
      <c r="U3" s="748"/>
      <c r="V3" s="748"/>
      <c r="W3" s="698"/>
      <c r="X3" s="15"/>
      <c r="Y3" s="697" t="s">
        <v>65</v>
      </c>
      <c r="Z3" s="748"/>
      <c r="AA3" s="748"/>
      <c r="AB3" s="698"/>
      <c r="AC3" s="697" t="s">
        <v>66</v>
      </c>
      <c r="AD3" s="748"/>
      <c r="AE3" s="748"/>
      <c r="AF3" s="698"/>
      <c r="AH3" s="721" t="s">
        <v>45</v>
      </c>
      <c r="AI3" s="722"/>
      <c r="AJ3" s="722"/>
      <c r="AK3" s="722"/>
      <c r="AL3" s="722"/>
      <c r="AM3" s="723"/>
      <c r="AN3"/>
      <c r="AO3" s="721" t="s">
        <v>145</v>
      </c>
      <c r="AP3" s="722"/>
      <c r="AQ3" s="722"/>
      <c r="AR3" s="722"/>
      <c r="AS3" s="722"/>
      <c r="AT3" s="722"/>
      <c r="AU3" s="722"/>
      <c r="AV3" s="723"/>
    </row>
    <row r="4" spans="2:48" ht="19.5" customHeight="1">
      <c r="B4" s="625" t="s">
        <v>48</v>
      </c>
      <c r="C4" s="626"/>
      <c r="D4" s="762" t="s">
        <v>135</v>
      </c>
      <c r="E4" s="763"/>
      <c r="F4" s="763"/>
      <c r="G4" s="764"/>
      <c r="H4" s="753" t="s">
        <v>152</v>
      </c>
      <c r="I4" s="753" t="s">
        <v>155</v>
      </c>
      <c r="J4" s="765" t="s">
        <v>136</v>
      </c>
      <c r="K4" s="763"/>
      <c r="L4" s="764"/>
      <c r="M4" s="765" t="s">
        <v>167</v>
      </c>
      <c r="N4" s="763"/>
      <c r="O4" s="769"/>
      <c r="P4" s="36"/>
      <c r="Q4" s="759" t="s">
        <v>78</v>
      </c>
      <c r="R4" s="756" t="s">
        <v>44</v>
      </c>
      <c r="S4" s="750" t="s">
        <v>91</v>
      </c>
      <c r="T4" s="750" t="s">
        <v>177</v>
      </c>
      <c r="U4" s="749" t="s">
        <v>70</v>
      </c>
      <c r="V4" s="145"/>
      <c r="W4" s="146"/>
      <c r="X4" s="36"/>
      <c r="Y4" s="780" t="s">
        <v>133</v>
      </c>
      <c r="Z4" s="779"/>
      <c r="AA4" s="779"/>
      <c r="AB4" s="750" t="s">
        <v>71</v>
      </c>
      <c r="AC4" s="779" t="s">
        <v>134</v>
      </c>
      <c r="AD4" s="779"/>
      <c r="AE4" s="779"/>
      <c r="AF4" s="776" t="s">
        <v>72</v>
      </c>
      <c r="AH4" s="625" t="s">
        <v>138</v>
      </c>
      <c r="AI4" s="124"/>
      <c r="AJ4" s="125"/>
      <c r="AK4" s="625" t="s">
        <v>139</v>
      </c>
      <c r="AL4" s="108"/>
      <c r="AM4" s="742" t="s">
        <v>140</v>
      </c>
      <c r="AN4" s="19"/>
      <c r="AO4" s="724" t="s">
        <v>146</v>
      </c>
      <c r="AP4" s="727" t="s">
        <v>147</v>
      </c>
      <c r="AQ4" s="625" t="s">
        <v>138</v>
      </c>
      <c r="AR4" s="124"/>
      <c r="AS4" s="125"/>
      <c r="AT4" s="733" t="s">
        <v>148</v>
      </c>
      <c r="AU4" s="625" t="s">
        <v>139</v>
      </c>
      <c r="AV4" s="108"/>
    </row>
    <row r="5" spans="2:48" ht="9" customHeight="1">
      <c r="B5" s="627"/>
      <c r="C5" s="628"/>
      <c r="D5" s="770" t="s">
        <v>154</v>
      </c>
      <c r="E5" s="773" t="s">
        <v>163</v>
      </c>
      <c r="F5" s="134"/>
      <c r="G5" s="135"/>
      <c r="H5" s="754"/>
      <c r="I5" s="754"/>
      <c r="J5" s="739" t="s">
        <v>164</v>
      </c>
      <c r="K5" s="134"/>
      <c r="L5" s="135"/>
      <c r="M5" s="739" t="s">
        <v>166</v>
      </c>
      <c r="N5" s="134"/>
      <c r="O5" s="143"/>
      <c r="P5" s="36"/>
      <c r="Q5" s="760"/>
      <c r="R5" s="757"/>
      <c r="S5" s="751"/>
      <c r="T5" s="751"/>
      <c r="U5" s="746"/>
      <c r="V5" s="745" t="s">
        <v>92</v>
      </c>
      <c r="W5" s="147"/>
      <c r="X5" s="36"/>
      <c r="Y5" s="781" t="s">
        <v>135</v>
      </c>
      <c r="Z5" s="783" t="s">
        <v>136</v>
      </c>
      <c r="AA5" s="783" t="s">
        <v>137</v>
      </c>
      <c r="AB5" s="751"/>
      <c r="AC5" s="783" t="s">
        <v>135</v>
      </c>
      <c r="AD5" s="783" t="s">
        <v>136</v>
      </c>
      <c r="AE5" s="783" t="s">
        <v>137</v>
      </c>
      <c r="AF5" s="777"/>
      <c r="AH5" s="627"/>
      <c r="AI5" s="730" t="s">
        <v>141</v>
      </c>
      <c r="AJ5" s="137"/>
      <c r="AK5" s="627"/>
      <c r="AL5" s="736" t="s">
        <v>61</v>
      </c>
      <c r="AM5" s="743"/>
      <c r="AO5" s="725"/>
      <c r="AP5" s="728"/>
      <c r="AQ5" s="627"/>
      <c r="AR5" s="730" t="s">
        <v>141</v>
      </c>
      <c r="AS5" s="77"/>
      <c r="AT5" s="734"/>
      <c r="AU5" s="627"/>
      <c r="AV5" s="736" t="s">
        <v>61</v>
      </c>
    </row>
    <row r="6" spans="2:48" ht="9.75" customHeight="1">
      <c r="B6" s="627"/>
      <c r="C6" s="628"/>
      <c r="D6" s="771"/>
      <c r="E6" s="774"/>
      <c r="F6" s="739" t="s">
        <v>175</v>
      </c>
      <c r="G6" s="136"/>
      <c r="H6" s="754"/>
      <c r="I6" s="754"/>
      <c r="J6" s="740"/>
      <c r="K6" s="739" t="s">
        <v>175</v>
      </c>
      <c r="L6" s="136"/>
      <c r="M6" s="740"/>
      <c r="N6" s="739" t="s">
        <v>89</v>
      </c>
      <c r="O6" s="150"/>
      <c r="P6" s="36"/>
      <c r="Q6" s="760"/>
      <c r="R6" s="757"/>
      <c r="S6" s="751"/>
      <c r="T6" s="751"/>
      <c r="U6" s="746"/>
      <c r="V6" s="746"/>
      <c r="W6" s="148"/>
      <c r="X6" s="36"/>
      <c r="Y6" s="781"/>
      <c r="Z6" s="783"/>
      <c r="AA6" s="783"/>
      <c r="AB6" s="751"/>
      <c r="AC6" s="783"/>
      <c r="AD6" s="783"/>
      <c r="AE6" s="783"/>
      <c r="AF6" s="777"/>
      <c r="AH6" s="627"/>
      <c r="AI6" s="731"/>
      <c r="AJ6" s="138"/>
      <c r="AK6" s="627"/>
      <c r="AL6" s="737"/>
      <c r="AM6" s="743"/>
      <c r="AO6" s="725"/>
      <c r="AP6" s="728"/>
      <c r="AQ6" s="627"/>
      <c r="AR6" s="731"/>
      <c r="AS6" s="138"/>
      <c r="AT6" s="734"/>
      <c r="AU6" s="627"/>
      <c r="AV6" s="737"/>
    </row>
    <row r="7" spans="2:48" s="2" customFormat="1" ht="46.5" customHeight="1" thickBot="1">
      <c r="B7" s="629"/>
      <c r="C7" s="630"/>
      <c r="D7" s="772"/>
      <c r="E7" s="775"/>
      <c r="F7" s="741"/>
      <c r="G7" s="107" t="s">
        <v>176</v>
      </c>
      <c r="H7" s="755"/>
      <c r="I7" s="755"/>
      <c r="J7" s="741"/>
      <c r="K7" s="741"/>
      <c r="L7" s="107" t="s">
        <v>178</v>
      </c>
      <c r="M7" s="741"/>
      <c r="N7" s="741"/>
      <c r="O7" s="144" t="s">
        <v>90</v>
      </c>
      <c r="P7" s="36"/>
      <c r="Q7" s="761"/>
      <c r="R7" s="758"/>
      <c r="S7" s="752"/>
      <c r="T7" s="752"/>
      <c r="U7" s="746"/>
      <c r="V7" s="747"/>
      <c r="W7" s="149" t="s">
        <v>179</v>
      </c>
      <c r="X7" s="36"/>
      <c r="Y7" s="782"/>
      <c r="Z7" s="784"/>
      <c r="AA7" s="784"/>
      <c r="AB7" s="752"/>
      <c r="AC7" s="784"/>
      <c r="AD7" s="784"/>
      <c r="AE7" s="784"/>
      <c r="AF7" s="778"/>
      <c r="AH7" s="629"/>
      <c r="AI7" s="732"/>
      <c r="AJ7" s="127" t="s">
        <v>142</v>
      </c>
      <c r="AK7" s="629"/>
      <c r="AL7" s="738"/>
      <c r="AM7" s="744"/>
      <c r="AO7" s="726"/>
      <c r="AP7" s="729"/>
      <c r="AQ7" s="629"/>
      <c r="AR7" s="732"/>
      <c r="AS7" s="126" t="s">
        <v>142</v>
      </c>
      <c r="AT7" s="735"/>
      <c r="AU7" s="629"/>
      <c r="AV7" s="738"/>
    </row>
    <row r="8" spans="2:48" ht="19.5" customHeight="1">
      <c r="B8" s="225" t="s">
        <v>0</v>
      </c>
      <c r="C8" s="226" t="s">
        <v>192</v>
      </c>
      <c r="D8" s="227">
        <f ca="1">マージンシート!J4</f>
        <v>0</v>
      </c>
      <c r="E8" s="228">
        <f ca="1">D8*関係係数シート!$D4</f>
        <v>0</v>
      </c>
      <c r="F8" s="228">
        <f ca="1">E8*関係係数シート!$E4</f>
        <v>0</v>
      </c>
      <c r="G8" s="229">
        <f ca="1">E8*関係係数シート!$F4</f>
        <v>0</v>
      </c>
      <c r="H8" s="228">
        <f t="array" aca="1" ref="H8:H44" ca="1">MMULT(関係係数シート!BE4:CO40,'計算シート '!E8:E44)</f>
        <v>0</v>
      </c>
      <c r="I8" s="228">
        <f ca="1">H8*関係係数シート!D4</f>
        <v>0</v>
      </c>
      <c r="J8" s="228">
        <f t="array" aca="1" ref="J8:J44" ca="1">MMULT(関係係数シート!Q4:BA40,'計算シート '!I8:I44)</f>
        <v>0</v>
      </c>
      <c r="K8" s="228">
        <f ca="1">J8*関係係数シート!$E4</f>
        <v>0</v>
      </c>
      <c r="L8" s="229">
        <f ca="1">J8*関係係数シート!$F4</f>
        <v>0</v>
      </c>
      <c r="M8" s="228">
        <f t="shared" ref="M8:M44" ca="1" si="0">E8+J8</f>
        <v>0</v>
      </c>
      <c r="N8" s="228">
        <f ca="1">F8+K8</f>
        <v>0</v>
      </c>
      <c r="O8" s="230">
        <f ca="1">G8+L8</f>
        <v>0</v>
      </c>
      <c r="P8" s="37"/>
      <c r="Q8" s="231"/>
      <c r="R8" s="232"/>
      <c r="S8" s="228">
        <f ca="1">$R$45*関係係数シート!G4</f>
        <v>0</v>
      </c>
      <c r="T8" s="228">
        <f ca="1">S8*関係係数シート!D4</f>
        <v>0</v>
      </c>
      <c r="U8" s="233">
        <f t="array" aca="1" ref="U8:U44" ca="1">MMULT(関係係数シート!Q4:BA40,T8:T44)</f>
        <v>0</v>
      </c>
      <c r="V8" s="233">
        <f ca="1">U8*関係係数シート!E4</f>
        <v>0</v>
      </c>
      <c r="W8" s="234">
        <f ca="1">U8*関係係数シート!F4</f>
        <v>0</v>
      </c>
      <c r="X8" s="37"/>
      <c r="Y8" s="235">
        <f ca="1">ROUND(E8*関係係数シート!$H4,0)</f>
        <v>0</v>
      </c>
      <c r="Z8" s="236">
        <f ca="1">ROUND(J8*関係係数シート!$H4,0)</f>
        <v>0</v>
      </c>
      <c r="AA8" s="236">
        <f ca="1">Y8+Z8</f>
        <v>0</v>
      </c>
      <c r="AB8" s="237">
        <f ca="1">ROUND(U8*関係係数シート!$H4,0)</f>
        <v>0</v>
      </c>
      <c r="AC8" s="228">
        <f ca="1">ROUND(E8*関係係数シート!$I4,0)</f>
        <v>0</v>
      </c>
      <c r="AD8" s="229">
        <f ca="1">ROUND(J8*関係係数シート!$I4,0)</f>
        <v>0</v>
      </c>
      <c r="AE8" s="229">
        <f ca="1">AC8+AD8</f>
        <v>0</v>
      </c>
      <c r="AF8" s="230">
        <f ca="1">ROUND(U8*関係係数シート!$I4,0)</f>
        <v>0</v>
      </c>
      <c r="AH8" s="238">
        <f t="shared" ref="AH8:AH44" ca="1" si="1">M8+U8</f>
        <v>0</v>
      </c>
      <c r="AI8" s="239">
        <f t="shared" ref="AI8:AI44" ca="1" si="2">N8+V8</f>
        <v>0</v>
      </c>
      <c r="AJ8" s="240">
        <f ca="1">W8+O8</f>
        <v>0</v>
      </c>
      <c r="AK8" s="238">
        <f ca="1">AA8+AB8</f>
        <v>0</v>
      </c>
      <c r="AL8" s="241">
        <f ca="1">AF8+AE8</f>
        <v>0</v>
      </c>
      <c r="AM8" s="242">
        <f ca="1">RANK(AH8,$AH$8:$AH$44)</f>
        <v>1</v>
      </c>
      <c r="AO8" s="243">
        <v>1</v>
      </c>
      <c r="AP8" s="244" t="str">
        <f t="shared" ref="AP8:AP44" ca="1" si="3">INDEX($C$8:$C$44,MATCH(AO8,$AM$8:$AM$44,0),1)</f>
        <v>農林漁業</v>
      </c>
      <c r="AQ8" s="245">
        <f ca="1">INDEX(AH$8:AH$44,MATCH($AO8,$AM$8:$AM$44,0),1)</f>
        <v>0</v>
      </c>
      <c r="AR8" s="246">
        <f t="shared" ref="AR8:AR44" ca="1" si="4">INDEX(AI$8:AI$44,MATCH($AO8,$AM$8:$AM$44,0),1)</f>
        <v>0</v>
      </c>
      <c r="AS8" s="247">
        <f t="shared" ref="AS8:AS44" ca="1" si="5">INDEX(AJ$8:AJ$44,MATCH($AO8,$AM$8:$AM$44,0),1)</f>
        <v>0</v>
      </c>
      <c r="AT8" s="248" t="e">
        <f ca="1">SUM($AQ$8:$AQ8)/SUM($AQ$8:$AQ$44)</f>
        <v>#N/A</v>
      </c>
      <c r="AU8" s="249">
        <f ca="1">INDEX(AK$8:AK$44,MATCH($AO8,$AM$8:$AM$44,0),1)</f>
        <v>0</v>
      </c>
      <c r="AV8" s="250">
        <f t="shared" ref="AV8:AV44" ca="1" si="6">INDEX(AL$8:AL$44,MATCH($AO8,$AM$8:$AM$44,0),1)</f>
        <v>0</v>
      </c>
    </row>
    <row r="9" spans="2:48" ht="19.5" customHeight="1">
      <c r="B9" s="251" t="s">
        <v>4</v>
      </c>
      <c r="C9" s="252" t="s">
        <v>1</v>
      </c>
      <c r="D9" s="253">
        <f ca="1">マージンシート!J5</f>
        <v>0</v>
      </c>
      <c r="E9" s="254">
        <f ca="1">D9*関係係数シート!$D5</f>
        <v>0</v>
      </c>
      <c r="F9" s="254">
        <f ca="1">E9*関係係数シート!$E5</f>
        <v>0</v>
      </c>
      <c r="G9" s="255">
        <f ca="1">E9*関係係数シート!$F5</f>
        <v>0</v>
      </c>
      <c r="H9" s="254">
        <f ca="1"/>
        <v>0</v>
      </c>
      <c r="I9" s="254">
        <f ca="1">H9*関係係数シート!D5</f>
        <v>0</v>
      </c>
      <c r="J9" s="254">
        <f ca="1"/>
        <v>0</v>
      </c>
      <c r="K9" s="254">
        <f ca="1">J9*関係係数シート!$E5</f>
        <v>0</v>
      </c>
      <c r="L9" s="255">
        <f ca="1">J9*関係係数シート!$F5</f>
        <v>0</v>
      </c>
      <c r="M9" s="254">
        <f t="shared" ca="1" si="0"/>
        <v>0</v>
      </c>
      <c r="N9" s="254">
        <f t="shared" ref="N9:N44" ca="1" si="7">F9+K9</f>
        <v>0</v>
      </c>
      <c r="O9" s="256">
        <f t="shared" ref="O9:O44" ca="1" si="8">G9+L9</f>
        <v>0</v>
      </c>
      <c r="P9" s="37"/>
      <c r="Q9" s="257"/>
      <c r="R9" s="258"/>
      <c r="S9" s="254">
        <f ca="1">$R$45*関係係数シート!G5</f>
        <v>0</v>
      </c>
      <c r="T9" s="254">
        <f ca="1">S9*関係係数シート!D5</f>
        <v>0</v>
      </c>
      <c r="U9" s="254">
        <f ca="1"/>
        <v>0</v>
      </c>
      <c r="V9" s="254">
        <f ca="1">U9*関係係数シート!E5</f>
        <v>0</v>
      </c>
      <c r="W9" s="256">
        <f ca="1">U9*関係係数シート!F5</f>
        <v>0</v>
      </c>
      <c r="X9" s="37"/>
      <c r="Y9" s="259">
        <f ca="1">ROUND(E9*関係係数シート!$H5,0)</f>
        <v>0</v>
      </c>
      <c r="Z9" s="260">
        <f ca="1">ROUND(J9*関係係数シート!$H5,0)</f>
        <v>0</v>
      </c>
      <c r="AA9" s="260">
        <f t="shared" ref="AA9:AA44" ca="1" si="9">Y9+Z9</f>
        <v>0</v>
      </c>
      <c r="AB9" s="261">
        <f ca="1">ROUND(U9*関係係数シート!$H5,0)</f>
        <v>0</v>
      </c>
      <c r="AC9" s="254">
        <f ca="1">ROUND(E9*関係係数シート!$I5,0)</f>
        <v>0</v>
      </c>
      <c r="AD9" s="255">
        <f ca="1">ROUND(J9*関係係数シート!$I5,0)</f>
        <v>0</v>
      </c>
      <c r="AE9" s="255">
        <f t="shared" ref="AE9:AE44" ca="1" si="10">AC9+AD9</f>
        <v>0</v>
      </c>
      <c r="AF9" s="256">
        <f ca="1">ROUND(U9*関係係数シート!$I5,0)</f>
        <v>0</v>
      </c>
      <c r="AH9" s="262">
        <f t="shared" ca="1" si="1"/>
        <v>0</v>
      </c>
      <c r="AI9" s="263">
        <f t="shared" ca="1" si="2"/>
        <v>0</v>
      </c>
      <c r="AJ9" s="264">
        <f t="shared" ref="AJ9:AJ44" ca="1" si="11">W9+O9</f>
        <v>0</v>
      </c>
      <c r="AK9" s="262">
        <f t="shared" ref="AK9:AK44" ca="1" si="12">AA9+AB9</f>
        <v>0</v>
      </c>
      <c r="AL9" s="265">
        <f t="shared" ref="AL9:AL44" ca="1" si="13">AF9+AE9</f>
        <v>0</v>
      </c>
      <c r="AM9" s="266">
        <f t="shared" ref="AM9:AM44" ca="1" si="14">RANK(AH9,$AH$8:$AH$44)</f>
        <v>1</v>
      </c>
      <c r="AO9" s="267">
        <v>2</v>
      </c>
      <c r="AP9" s="268" t="e">
        <f t="shared" ca="1" si="3"/>
        <v>#N/A</v>
      </c>
      <c r="AQ9" s="269" t="e">
        <f t="shared" ref="AQ9:AQ44" ca="1" si="15">INDEX(AH$8:AH$44,MATCH($AO9,$AM$8:$AM$44,0),1)</f>
        <v>#N/A</v>
      </c>
      <c r="AR9" s="270" t="e">
        <f t="shared" ca="1" si="4"/>
        <v>#N/A</v>
      </c>
      <c r="AS9" s="271" t="e">
        <f t="shared" ca="1" si="5"/>
        <v>#N/A</v>
      </c>
      <c r="AT9" s="272" t="e">
        <f ca="1">SUM($AQ$8:$AQ9)/SUM($AQ$8:$AQ$44)</f>
        <v>#N/A</v>
      </c>
      <c r="AU9" s="273" t="e">
        <f t="shared" ref="AU9:AU44" ca="1" si="16">INDEX(AK$8:AK$44,MATCH($AO9,$AM$8:$AM$44,0),1)</f>
        <v>#N/A</v>
      </c>
      <c r="AV9" s="274" t="e">
        <f t="shared" ca="1" si="6"/>
        <v>#N/A</v>
      </c>
    </row>
    <row r="10" spans="2:48" ht="19.5" customHeight="1">
      <c r="B10" s="251" t="s">
        <v>10</v>
      </c>
      <c r="C10" s="252" t="s">
        <v>83</v>
      </c>
      <c r="D10" s="253">
        <f ca="1">マージンシート!J6</f>
        <v>0</v>
      </c>
      <c r="E10" s="254">
        <f ca="1">D10*関係係数シート!$D6</f>
        <v>0</v>
      </c>
      <c r="F10" s="254">
        <f ca="1">E10*関係係数シート!$E6</f>
        <v>0</v>
      </c>
      <c r="G10" s="255">
        <f ca="1">E10*関係係数シート!$F6</f>
        <v>0</v>
      </c>
      <c r="H10" s="254">
        <f ca="1"/>
        <v>0</v>
      </c>
      <c r="I10" s="254">
        <f ca="1">H10*関係係数シート!D6</f>
        <v>0</v>
      </c>
      <c r="J10" s="254">
        <f ca="1"/>
        <v>0</v>
      </c>
      <c r="K10" s="254">
        <f ca="1">J10*関係係数シート!$E6</f>
        <v>0</v>
      </c>
      <c r="L10" s="255">
        <f ca="1">J10*関係係数シート!$F6</f>
        <v>0</v>
      </c>
      <c r="M10" s="254">
        <f t="shared" ca="1" si="0"/>
        <v>0</v>
      </c>
      <c r="N10" s="254">
        <f t="shared" ca="1" si="7"/>
        <v>0</v>
      </c>
      <c r="O10" s="256">
        <f t="shared" ca="1" si="8"/>
        <v>0</v>
      </c>
      <c r="P10" s="37"/>
      <c r="Q10" s="257"/>
      <c r="R10" s="258"/>
      <c r="S10" s="254">
        <f ca="1">$R$45*関係係数シート!G6</f>
        <v>0</v>
      </c>
      <c r="T10" s="254">
        <f ca="1">S10*関係係数シート!D6</f>
        <v>0</v>
      </c>
      <c r="U10" s="254">
        <f ca="1"/>
        <v>0</v>
      </c>
      <c r="V10" s="254">
        <f ca="1">U10*関係係数シート!E6</f>
        <v>0</v>
      </c>
      <c r="W10" s="256">
        <f ca="1">U10*関係係数シート!F6</f>
        <v>0</v>
      </c>
      <c r="X10" s="37"/>
      <c r="Y10" s="259">
        <f ca="1">ROUND(E10*関係係数シート!$H6,0)</f>
        <v>0</v>
      </c>
      <c r="Z10" s="260">
        <f ca="1">ROUND(J10*関係係数シート!$H6,0)</f>
        <v>0</v>
      </c>
      <c r="AA10" s="260">
        <f t="shared" ca="1" si="9"/>
        <v>0</v>
      </c>
      <c r="AB10" s="261">
        <f ca="1">ROUND(U10*関係係数シート!$H6,0)</f>
        <v>0</v>
      </c>
      <c r="AC10" s="254">
        <f ca="1">ROUND(E10*関係係数シート!$I6,0)</f>
        <v>0</v>
      </c>
      <c r="AD10" s="255">
        <f ca="1">ROUND(J10*関係係数シート!$I6,0)</f>
        <v>0</v>
      </c>
      <c r="AE10" s="255">
        <f t="shared" ca="1" si="10"/>
        <v>0</v>
      </c>
      <c r="AF10" s="256">
        <f ca="1">ROUND(U10*関係係数シート!$I6,0)</f>
        <v>0</v>
      </c>
      <c r="AH10" s="262">
        <f t="shared" ca="1" si="1"/>
        <v>0</v>
      </c>
      <c r="AI10" s="263">
        <f t="shared" ca="1" si="2"/>
        <v>0</v>
      </c>
      <c r="AJ10" s="264">
        <f t="shared" ca="1" si="11"/>
        <v>0</v>
      </c>
      <c r="AK10" s="262">
        <f t="shared" ca="1" si="12"/>
        <v>0</v>
      </c>
      <c r="AL10" s="265">
        <f t="shared" ca="1" si="13"/>
        <v>0</v>
      </c>
      <c r="AM10" s="266">
        <f t="shared" ca="1" si="14"/>
        <v>1</v>
      </c>
      <c r="AO10" s="267">
        <v>3</v>
      </c>
      <c r="AP10" s="268" t="e">
        <f t="shared" ca="1" si="3"/>
        <v>#N/A</v>
      </c>
      <c r="AQ10" s="269" t="e">
        <f t="shared" ca="1" si="15"/>
        <v>#N/A</v>
      </c>
      <c r="AR10" s="270" t="e">
        <f t="shared" ca="1" si="4"/>
        <v>#N/A</v>
      </c>
      <c r="AS10" s="271" t="e">
        <f t="shared" ca="1" si="5"/>
        <v>#N/A</v>
      </c>
      <c r="AT10" s="272" t="e">
        <f ca="1">SUM($AQ$8:$AQ10)/SUM($AQ$8:$AQ$44)</f>
        <v>#N/A</v>
      </c>
      <c r="AU10" s="273" t="e">
        <f t="shared" ca="1" si="16"/>
        <v>#N/A</v>
      </c>
      <c r="AV10" s="274" t="e">
        <f t="shared" ca="1" si="6"/>
        <v>#N/A</v>
      </c>
    </row>
    <row r="11" spans="2:48" ht="19.5" customHeight="1">
      <c r="B11" s="251" t="s">
        <v>14</v>
      </c>
      <c r="C11" s="252" t="s">
        <v>2</v>
      </c>
      <c r="D11" s="253">
        <f ca="1">マージンシート!J7</f>
        <v>0</v>
      </c>
      <c r="E11" s="254">
        <f ca="1">D11*関係係数シート!$D7</f>
        <v>0</v>
      </c>
      <c r="F11" s="254">
        <f ca="1">E11*関係係数シート!$E7</f>
        <v>0</v>
      </c>
      <c r="G11" s="255">
        <f ca="1">E11*関係係数シート!$F7</f>
        <v>0</v>
      </c>
      <c r="H11" s="254">
        <f ca="1"/>
        <v>0</v>
      </c>
      <c r="I11" s="254">
        <f ca="1">H11*関係係数シート!D7</f>
        <v>0</v>
      </c>
      <c r="J11" s="254">
        <f ca="1"/>
        <v>0</v>
      </c>
      <c r="K11" s="254">
        <f ca="1">J11*関係係数シート!$E7</f>
        <v>0</v>
      </c>
      <c r="L11" s="255">
        <f ca="1">J11*関係係数シート!$F7</f>
        <v>0</v>
      </c>
      <c r="M11" s="254">
        <f t="shared" ca="1" si="0"/>
        <v>0</v>
      </c>
      <c r="N11" s="254">
        <f t="shared" ca="1" si="7"/>
        <v>0</v>
      </c>
      <c r="O11" s="256">
        <f t="shared" ca="1" si="8"/>
        <v>0</v>
      </c>
      <c r="P11" s="37"/>
      <c r="Q11" s="257"/>
      <c r="R11" s="258"/>
      <c r="S11" s="254">
        <f ca="1">$R$45*関係係数シート!G7</f>
        <v>0</v>
      </c>
      <c r="T11" s="254">
        <f ca="1">S11*関係係数シート!D7</f>
        <v>0</v>
      </c>
      <c r="U11" s="254">
        <f ca="1"/>
        <v>0</v>
      </c>
      <c r="V11" s="254">
        <f ca="1">U11*関係係数シート!E7</f>
        <v>0</v>
      </c>
      <c r="W11" s="256">
        <f ca="1">U11*関係係数シート!F7</f>
        <v>0</v>
      </c>
      <c r="X11" s="37"/>
      <c r="Y11" s="259">
        <f ca="1">ROUND(E11*関係係数シート!$H7,0)</f>
        <v>0</v>
      </c>
      <c r="Z11" s="260">
        <f ca="1">ROUND(J11*関係係数シート!$H7,0)</f>
        <v>0</v>
      </c>
      <c r="AA11" s="260">
        <f t="shared" ca="1" si="9"/>
        <v>0</v>
      </c>
      <c r="AB11" s="261">
        <f ca="1">ROUND(U11*関係係数シート!$H7,0)</f>
        <v>0</v>
      </c>
      <c r="AC11" s="254">
        <f ca="1">ROUND(E11*関係係数シート!$I7,0)</f>
        <v>0</v>
      </c>
      <c r="AD11" s="255">
        <f ca="1">ROUND(J11*関係係数シート!$I7,0)</f>
        <v>0</v>
      </c>
      <c r="AE11" s="255">
        <f t="shared" ca="1" si="10"/>
        <v>0</v>
      </c>
      <c r="AF11" s="256">
        <f ca="1">ROUND(U11*関係係数シート!$I7,0)</f>
        <v>0</v>
      </c>
      <c r="AH11" s="262">
        <f t="shared" ca="1" si="1"/>
        <v>0</v>
      </c>
      <c r="AI11" s="263">
        <f t="shared" ca="1" si="2"/>
        <v>0</v>
      </c>
      <c r="AJ11" s="264">
        <f t="shared" ca="1" si="11"/>
        <v>0</v>
      </c>
      <c r="AK11" s="262">
        <f t="shared" ca="1" si="12"/>
        <v>0</v>
      </c>
      <c r="AL11" s="265">
        <f t="shared" ca="1" si="13"/>
        <v>0</v>
      </c>
      <c r="AM11" s="266">
        <f t="shared" ca="1" si="14"/>
        <v>1</v>
      </c>
      <c r="AO11" s="267">
        <v>4</v>
      </c>
      <c r="AP11" s="268" t="e">
        <f t="shared" ca="1" si="3"/>
        <v>#N/A</v>
      </c>
      <c r="AQ11" s="269" t="e">
        <f t="shared" ca="1" si="15"/>
        <v>#N/A</v>
      </c>
      <c r="AR11" s="270" t="e">
        <f t="shared" ca="1" si="4"/>
        <v>#N/A</v>
      </c>
      <c r="AS11" s="271" t="e">
        <f t="shared" ca="1" si="5"/>
        <v>#N/A</v>
      </c>
      <c r="AT11" s="272" t="e">
        <f ca="1">SUM($AQ$8:$AQ11)/SUM($AQ$8:$AQ$44)</f>
        <v>#N/A</v>
      </c>
      <c r="AU11" s="273" t="e">
        <f t="shared" ca="1" si="16"/>
        <v>#N/A</v>
      </c>
      <c r="AV11" s="274" t="e">
        <f t="shared" ca="1" si="6"/>
        <v>#N/A</v>
      </c>
    </row>
    <row r="12" spans="2:48" ht="19.5" customHeight="1">
      <c r="B12" s="275" t="s">
        <v>15</v>
      </c>
      <c r="C12" s="276" t="s">
        <v>3</v>
      </c>
      <c r="D12" s="277">
        <f ca="1">マージンシート!J8</f>
        <v>0</v>
      </c>
      <c r="E12" s="278">
        <f ca="1">D12*関係係数シート!$D8</f>
        <v>0</v>
      </c>
      <c r="F12" s="278">
        <f ca="1">E12*関係係数シート!$E8</f>
        <v>0</v>
      </c>
      <c r="G12" s="279">
        <f ca="1">E12*関係係数シート!$F8</f>
        <v>0</v>
      </c>
      <c r="H12" s="278">
        <f ca="1"/>
        <v>0</v>
      </c>
      <c r="I12" s="278">
        <f ca="1">H12*関係係数シート!D8</f>
        <v>0</v>
      </c>
      <c r="J12" s="278">
        <f ca="1"/>
        <v>0</v>
      </c>
      <c r="K12" s="278">
        <f ca="1">J12*関係係数シート!$E8</f>
        <v>0</v>
      </c>
      <c r="L12" s="279">
        <f ca="1">J12*関係係数シート!$F8</f>
        <v>0</v>
      </c>
      <c r="M12" s="278">
        <f t="shared" ca="1" si="0"/>
        <v>0</v>
      </c>
      <c r="N12" s="278">
        <f t="shared" ca="1" si="7"/>
        <v>0</v>
      </c>
      <c r="O12" s="280">
        <f t="shared" ca="1" si="8"/>
        <v>0</v>
      </c>
      <c r="P12" s="37"/>
      <c r="Q12" s="281"/>
      <c r="R12" s="282"/>
      <c r="S12" s="278">
        <f ca="1">$R$45*関係係数シート!G8</f>
        <v>0</v>
      </c>
      <c r="T12" s="278">
        <f ca="1">S12*関係係数シート!D8</f>
        <v>0</v>
      </c>
      <c r="U12" s="278">
        <f ca="1"/>
        <v>0</v>
      </c>
      <c r="V12" s="278">
        <f ca="1">U12*関係係数シート!E8</f>
        <v>0</v>
      </c>
      <c r="W12" s="280">
        <f ca="1">U12*関係係数シート!F8</f>
        <v>0</v>
      </c>
      <c r="X12" s="37"/>
      <c r="Y12" s="283">
        <f ca="1">ROUND(E12*関係係数シート!$H8,0)</f>
        <v>0</v>
      </c>
      <c r="Z12" s="284">
        <f ca="1">ROUND(J12*関係係数シート!$H8,0)</f>
        <v>0</v>
      </c>
      <c r="AA12" s="284">
        <f t="shared" ca="1" si="9"/>
        <v>0</v>
      </c>
      <c r="AB12" s="285">
        <f ca="1">ROUND(U12*関係係数シート!$H8,0)</f>
        <v>0</v>
      </c>
      <c r="AC12" s="278">
        <f ca="1">ROUND(E12*関係係数シート!$I8,0)</f>
        <v>0</v>
      </c>
      <c r="AD12" s="279">
        <f ca="1">ROUND(J12*関係係数シート!$I8,0)</f>
        <v>0</v>
      </c>
      <c r="AE12" s="279">
        <f t="shared" ca="1" si="10"/>
        <v>0</v>
      </c>
      <c r="AF12" s="280">
        <f ca="1">ROUND(U12*関係係数シート!$I8,0)</f>
        <v>0</v>
      </c>
      <c r="AH12" s="286">
        <f t="shared" ca="1" si="1"/>
        <v>0</v>
      </c>
      <c r="AI12" s="287">
        <f t="shared" ca="1" si="2"/>
        <v>0</v>
      </c>
      <c r="AJ12" s="288">
        <f t="shared" ca="1" si="11"/>
        <v>0</v>
      </c>
      <c r="AK12" s="286">
        <f t="shared" ca="1" si="12"/>
        <v>0</v>
      </c>
      <c r="AL12" s="289">
        <f t="shared" ca="1" si="13"/>
        <v>0</v>
      </c>
      <c r="AM12" s="290">
        <f t="shared" ca="1" si="14"/>
        <v>1</v>
      </c>
      <c r="AO12" s="291">
        <v>5</v>
      </c>
      <c r="AP12" s="292" t="e">
        <f t="shared" ca="1" si="3"/>
        <v>#N/A</v>
      </c>
      <c r="AQ12" s="293" t="e">
        <f t="shared" ca="1" si="15"/>
        <v>#N/A</v>
      </c>
      <c r="AR12" s="294" t="e">
        <f t="shared" ca="1" si="4"/>
        <v>#N/A</v>
      </c>
      <c r="AS12" s="295" t="e">
        <f t="shared" ca="1" si="5"/>
        <v>#N/A</v>
      </c>
      <c r="AT12" s="296" t="e">
        <f ca="1">SUM($AQ$8:$AQ12)/SUM($AQ$8:$AQ$44)</f>
        <v>#N/A</v>
      </c>
      <c r="AU12" s="297" t="e">
        <f t="shared" ca="1" si="16"/>
        <v>#N/A</v>
      </c>
      <c r="AV12" s="298" t="e">
        <f t="shared" ca="1" si="6"/>
        <v>#N/A</v>
      </c>
    </row>
    <row r="13" spans="2:48" ht="19.5" customHeight="1">
      <c r="B13" s="299" t="s">
        <v>19</v>
      </c>
      <c r="C13" s="300" t="s">
        <v>5</v>
      </c>
      <c r="D13" s="301">
        <f ca="1">マージンシート!J9</f>
        <v>0</v>
      </c>
      <c r="E13" s="302">
        <f ca="1">D13*関係係数シート!$D9</f>
        <v>0</v>
      </c>
      <c r="F13" s="302">
        <f ca="1">E13*関係係数シート!$E9</f>
        <v>0</v>
      </c>
      <c r="G13" s="303">
        <f ca="1">E13*関係係数シート!$F9</f>
        <v>0</v>
      </c>
      <c r="H13" s="302">
        <f ca="1"/>
        <v>0</v>
      </c>
      <c r="I13" s="302">
        <f ca="1">H13*関係係数シート!D9</f>
        <v>0</v>
      </c>
      <c r="J13" s="302">
        <f ca="1"/>
        <v>0</v>
      </c>
      <c r="K13" s="302">
        <f ca="1">J13*関係係数シート!$E9</f>
        <v>0</v>
      </c>
      <c r="L13" s="303">
        <f ca="1">J13*関係係数シート!$F9</f>
        <v>0</v>
      </c>
      <c r="M13" s="302">
        <f t="shared" ca="1" si="0"/>
        <v>0</v>
      </c>
      <c r="N13" s="302">
        <f t="shared" ca="1" si="7"/>
        <v>0</v>
      </c>
      <c r="O13" s="304">
        <f t="shared" ca="1" si="8"/>
        <v>0</v>
      </c>
      <c r="P13" s="37"/>
      <c r="Q13" s="305"/>
      <c r="R13" s="306"/>
      <c r="S13" s="302">
        <f ca="1">$R$45*関係係数シート!G9</f>
        <v>0</v>
      </c>
      <c r="T13" s="302">
        <f ca="1">S13*関係係数シート!D9</f>
        <v>0</v>
      </c>
      <c r="U13" s="302">
        <f ca="1"/>
        <v>0</v>
      </c>
      <c r="V13" s="302">
        <f ca="1">U13*関係係数シート!E9</f>
        <v>0</v>
      </c>
      <c r="W13" s="304">
        <f ca="1">U13*関係係数シート!F9</f>
        <v>0</v>
      </c>
      <c r="X13" s="37"/>
      <c r="Y13" s="307">
        <f ca="1">ROUND(E13*関係係数シート!$H9,0)</f>
        <v>0</v>
      </c>
      <c r="Z13" s="308">
        <f ca="1">ROUND(J13*関係係数シート!$H9,0)</f>
        <v>0</v>
      </c>
      <c r="AA13" s="308">
        <f t="shared" ca="1" si="9"/>
        <v>0</v>
      </c>
      <c r="AB13" s="309">
        <f ca="1">ROUND(U13*関係係数シート!$H9,0)</f>
        <v>0</v>
      </c>
      <c r="AC13" s="302">
        <f ca="1">ROUND(E13*関係係数シート!$I9,0)</f>
        <v>0</v>
      </c>
      <c r="AD13" s="303">
        <f ca="1">ROUND(J13*関係係数シート!$I9,0)</f>
        <v>0</v>
      </c>
      <c r="AE13" s="303">
        <f t="shared" ca="1" si="10"/>
        <v>0</v>
      </c>
      <c r="AF13" s="304">
        <f ca="1">ROUND(U13*関係係数シート!$I9,0)</f>
        <v>0</v>
      </c>
      <c r="AH13" s="310">
        <f t="shared" ca="1" si="1"/>
        <v>0</v>
      </c>
      <c r="AI13" s="311">
        <f t="shared" ca="1" si="2"/>
        <v>0</v>
      </c>
      <c r="AJ13" s="312">
        <f t="shared" ca="1" si="11"/>
        <v>0</v>
      </c>
      <c r="AK13" s="310">
        <f t="shared" ca="1" si="12"/>
        <v>0</v>
      </c>
      <c r="AL13" s="313">
        <f t="shared" ca="1" si="13"/>
        <v>0</v>
      </c>
      <c r="AM13" s="314">
        <f t="shared" ca="1" si="14"/>
        <v>1</v>
      </c>
      <c r="AO13" s="315">
        <v>6</v>
      </c>
      <c r="AP13" s="316" t="e">
        <f t="shared" ca="1" si="3"/>
        <v>#N/A</v>
      </c>
      <c r="AQ13" s="317" t="e">
        <f t="shared" ca="1" si="15"/>
        <v>#N/A</v>
      </c>
      <c r="AR13" s="318" t="e">
        <f t="shared" ca="1" si="4"/>
        <v>#N/A</v>
      </c>
      <c r="AS13" s="319" t="e">
        <f t="shared" ca="1" si="5"/>
        <v>#N/A</v>
      </c>
      <c r="AT13" s="320" t="e">
        <f ca="1">SUM($AQ$8:$AQ13)/SUM($AQ$8:$AQ$44)</f>
        <v>#N/A</v>
      </c>
      <c r="AU13" s="321" t="e">
        <f t="shared" ca="1" si="16"/>
        <v>#N/A</v>
      </c>
      <c r="AV13" s="322" t="e">
        <f t="shared" ca="1" si="6"/>
        <v>#N/A</v>
      </c>
    </row>
    <row r="14" spans="2:48" ht="19.5" customHeight="1">
      <c r="B14" s="251" t="s">
        <v>21</v>
      </c>
      <c r="C14" s="252" t="s">
        <v>6</v>
      </c>
      <c r="D14" s="253">
        <f ca="1">マージンシート!J10</f>
        <v>0</v>
      </c>
      <c r="E14" s="254">
        <f ca="1">D14*関係係数シート!$D10</f>
        <v>0</v>
      </c>
      <c r="F14" s="254">
        <f ca="1">E14*関係係数シート!$E10</f>
        <v>0</v>
      </c>
      <c r="G14" s="255">
        <f ca="1">E14*関係係数シート!$F10</f>
        <v>0</v>
      </c>
      <c r="H14" s="254">
        <f ca="1"/>
        <v>0</v>
      </c>
      <c r="I14" s="254">
        <f ca="1">H14*関係係数シート!D10</f>
        <v>0</v>
      </c>
      <c r="J14" s="254">
        <f ca="1"/>
        <v>0</v>
      </c>
      <c r="K14" s="254">
        <f ca="1">J14*関係係数シート!$E10</f>
        <v>0</v>
      </c>
      <c r="L14" s="255">
        <f ca="1">J14*関係係数シート!$F10</f>
        <v>0</v>
      </c>
      <c r="M14" s="254">
        <f t="shared" ca="1" si="0"/>
        <v>0</v>
      </c>
      <c r="N14" s="254">
        <f t="shared" ca="1" si="7"/>
        <v>0</v>
      </c>
      <c r="O14" s="256">
        <f t="shared" ca="1" si="8"/>
        <v>0</v>
      </c>
      <c r="P14" s="37"/>
      <c r="Q14" s="257"/>
      <c r="R14" s="258"/>
      <c r="S14" s="254">
        <f ca="1">$R$45*関係係数シート!G10</f>
        <v>0</v>
      </c>
      <c r="T14" s="254">
        <f ca="1">S14*関係係数シート!D10</f>
        <v>0</v>
      </c>
      <c r="U14" s="254">
        <f ca="1"/>
        <v>0</v>
      </c>
      <c r="V14" s="254">
        <f ca="1">U14*関係係数シート!E10</f>
        <v>0</v>
      </c>
      <c r="W14" s="256">
        <f ca="1">U14*関係係数シート!F10</f>
        <v>0</v>
      </c>
      <c r="X14" s="37"/>
      <c r="Y14" s="259">
        <f ca="1">ROUND(E14*関係係数シート!$H10,0)</f>
        <v>0</v>
      </c>
      <c r="Z14" s="260">
        <f ca="1">ROUND(J14*関係係数シート!$H10,0)</f>
        <v>0</v>
      </c>
      <c r="AA14" s="260">
        <f t="shared" ca="1" si="9"/>
        <v>0</v>
      </c>
      <c r="AB14" s="261">
        <f ca="1">ROUND(U14*関係係数シート!$H10,0)</f>
        <v>0</v>
      </c>
      <c r="AC14" s="254">
        <f ca="1">ROUND(E14*関係係数シート!$I10,0)</f>
        <v>0</v>
      </c>
      <c r="AD14" s="255">
        <f ca="1">ROUND(J14*関係係数シート!$I10,0)</f>
        <v>0</v>
      </c>
      <c r="AE14" s="255">
        <f t="shared" ca="1" si="10"/>
        <v>0</v>
      </c>
      <c r="AF14" s="256">
        <f ca="1">ROUND(U14*関係係数シート!$I10,0)</f>
        <v>0</v>
      </c>
      <c r="AH14" s="262">
        <f t="shared" ca="1" si="1"/>
        <v>0</v>
      </c>
      <c r="AI14" s="263">
        <f t="shared" ca="1" si="2"/>
        <v>0</v>
      </c>
      <c r="AJ14" s="264">
        <f t="shared" ca="1" si="11"/>
        <v>0</v>
      </c>
      <c r="AK14" s="262">
        <f t="shared" ca="1" si="12"/>
        <v>0</v>
      </c>
      <c r="AL14" s="265">
        <f t="shared" ca="1" si="13"/>
        <v>0</v>
      </c>
      <c r="AM14" s="266">
        <f t="shared" ca="1" si="14"/>
        <v>1</v>
      </c>
      <c r="AO14" s="267">
        <v>7</v>
      </c>
      <c r="AP14" s="268" t="e">
        <f t="shared" ca="1" si="3"/>
        <v>#N/A</v>
      </c>
      <c r="AQ14" s="269" t="e">
        <f t="shared" ca="1" si="15"/>
        <v>#N/A</v>
      </c>
      <c r="AR14" s="270" t="e">
        <f t="shared" ca="1" si="4"/>
        <v>#N/A</v>
      </c>
      <c r="AS14" s="271" t="e">
        <f t="shared" ca="1" si="5"/>
        <v>#N/A</v>
      </c>
      <c r="AT14" s="272" t="e">
        <f ca="1">SUM($AQ$8:$AQ14)/SUM($AQ$8:$AQ$44)</f>
        <v>#N/A</v>
      </c>
      <c r="AU14" s="273" t="e">
        <f t="shared" ca="1" si="16"/>
        <v>#N/A</v>
      </c>
      <c r="AV14" s="274" t="e">
        <f t="shared" ca="1" si="6"/>
        <v>#N/A</v>
      </c>
    </row>
    <row r="15" spans="2:48" ht="19.5" customHeight="1">
      <c r="B15" s="251" t="s">
        <v>23</v>
      </c>
      <c r="C15" s="252" t="s">
        <v>193</v>
      </c>
      <c r="D15" s="253">
        <f ca="1">マージンシート!J11</f>
        <v>0</v>
      </c>
      <c r="E15" s="254">
        <f ca="1">D15*関係係数シート!$D11</f>
        <v>0</v>
      </c>
      <c r="F15" s="254">
        <f ca="1">E15*関係係数シート!$E11</f>
        <v>0</v>
      </c>
      <c r="G15" s="255">
        <f ca="1">E15*関係係数シート!$F11</f>
        <v>0</v>
      </c>
      <c r="H15" s="254">
        <f ca="1"/>
        <v>0</v>
      </c>
      <c r="I15" s="254">
        <f ca="1">H15*関係係数シート!D11</f>
        <v>0</v>
      </c>
      <c r="J15" s="254">
        <f ca="1"/>
        <v>0</v>
      </c>
      <c r="K15" s="254">
        <f ca="1">J15*関係係数シート!$E11</f>
        <v>0</v>
      </c>
      <c r="L15" s="255">
        <f ca="1">J15*関係係数シート!$F11</f>
        <v>0</v>
      </c>
      <c r="M15" s="254">
        <f t="shared" ca="1" si="0"/>
        <v>0</v>
      </c>
      <c r="N15" s="254">
        <f t="shared" ca="1" si="7"/>
        <v>0</v>
      </c>
      <c r="O15" s="256">
        <f t="shared" ca="1" si="8"/>
        <v>0</v>
      </c>
      <c r="P15" s="37"/>
      <c r="Q15" s="257"/>
      <c r="R15" s="258"/>
      <c r="S15" s="254">
        <f ca="1">$R$45*関係係数シート!G11</f>
        <v>0</v>
      </c>
      <c r="T15" s="254">
        <f ca="1">S15*関係係数シート!D11</f>
        <v>0</v>
      </c>
      <c r="U15" s="254">
        <f ca="1"/>
        <v>0</v>
      </c>
      <c r="V15" s="254">
        <f ca="1">U15*関係係数シート!E11</f>
        <v>0</v>
      </c>
      <c r="W15" s="256">
        <f ca="1">U15*関係係数シート!F11</f>
        <v>0</v>
      </c>
      <c r="X15" s="37"/>
      <c r="Y15" s="259">
        <f ca="1">ROUND(E15*関係係数シート!$H11,0)</f>
        <v>0</v>
      </c>
      <c r="Z15" s="260">
        <f ca="1">ROUND(J15*関係係数シート!$H11,0)</f>
        <v>0</v>
      </c>
      <c r="AA15" s="260">
        <f t="shared" ca="1" si="9"/>
        <v>0</v>
      </c>
      <c r="AB15" s="261">
        <f ca="1">ROUND(U15*関係係数シート!$H11,0)</f>
        <v>0</v>
      </c>
      <c r="AC15" s="254">
        <f ca="1">ROUND(E15*関係係数シート!$I11,0)</f>
        <v>0</v>
      </c>
      <c r="AD15" s="255">
        <f ca="1">ROUND(J15*関係係数シート!$I11,0)</f>
        <v>0</v>
      </c>
      <c r="AE15" s="255">
        <f t="shared" ca="1" si="10"/>
        <v>0</v>
      </c>
      <c r="AF15" s="256">
        <f ca="1">ROUND(U15*関係係数シート!$I11,0)</f>
        <v>0</v>
      </c>
      <c r="AH15" s="262">
        <f t="shared" ca="1" si="1"/>
        <v>0</v>
      </c>
      <c r="AI15" s="263">
        <f t="shared" ca="1" si="2"/>
        <v>0</v>
      </c>
      <c r="AJ15" s="264">
        <f t="shared" ca="1" si="11"/>
        <v>0</v>
      </c>
      <c r="AK15" s="262">
        <f t="shared" ca="1" si="12"/>
        <v>0</v>
      </c>
      <c r="AL15" s="265">
        <f t="shared" ca="1" si="13"/>
        <v>0</v>
      </c>
      <c r="AM15" s="266">
        <f t="shared" ca="1" si="14"/>
        <v>1</v>
      </c>
      <c r="AO15" s="267">
        <v>8</v>
      </c>
      <c r="AP15" s="268" t="e">
        <f t="shared" ca="1" si="3"/>
        <v>#N/A</v>
      </c>
      <c r="AQ15" s="269" t="e">
        <f t="shared" ca="1" si="15"/>
        <v>#N/A</v>
      </c>
      <c r="AR15" s="270" t="e">
        <f t="shared" ca="1" si="4"/>
        <v>#N/A</v>
      </c>
      <c r="AS15" s="271" t="e">
        <f t="shared" ca="1" si="5"/>
        <v>#N/A</v>
      </c>
      <c r="AT15" s="272" t="e">
        <f ca="1">SUM($AQ$8:$AQ15)/SUM($AQ$8:$AQ$44)</f>
        <v>#N/A</v>
      </c>
      <c r="AU15" s="273" t="e">
        <f t="shared" ca="1" si="16"/>
        <v>#N/A</v>
      </c>
      <c r="AV15" s="274" t="e">
        <f t="shared" ca="1" si="6"/>
        <v>#N/A</v>
      </c>
    </row>
    <row r="16" spans="2:48" ht="19.5" customHeight="1">
      <c r="B16" s="251" t="s">
        <v>25</v>
      </c>
      <c r="C16" s="252" t="s">
        <v>7</v>
      </c>
      <c r="D16" s="253">
        <f ca="1">マージンシート!J12</f>
        <v>0</v>
      </c>
      <c r="E16" s="254">
        <f ca="1">D16*関係係数シート!$D12</f>
        <v>0</v>
      </c>
      <c r="F16" s="254">
        <f ca="1">E16*関係係数シート!$E12</f>
        <v>0</v>
      </c>
      <c r="G16" s="255">
        <f ca="1">E16*関係係数シート!$F12</f>
        <v>0</v>
      </c>
      <c r="H16" s="254">
        <f ca="1"/>
        <v>0</v>
      </c>
      <c r="I16" s="254">
        <f ca="1">H16*関係係数シート!D12</f>
        <v>0</v>
      </c>
      <c r="J16" s="254">
        <f ca="1"/>
        <v>0</v>
      </c>
      <c r="K16" s="254">
        <f ca="1">J16*関係係数シート!$E12</f>
        <v>0</v>
      </c>
      <c r="L16" s="255">
        <f ca="1">J16*関係係数シート!$F12</f>
        <v>0</v>
      </c>
      <c r="M16" s="254">
        <f t="shared" ca="1" si="0"/>
        <v>0</v>
      </c>
      <c r="N16" s="254">
        <f t="shared" ca="1" si="7"/>
        <v>0</v>
      </c>
      <c r="O16" s="256">
        <f t="shared" ca="1" si="8"/>
        <v>0</v>
      </c>
      <c r="P16" s="37"/>
      <c r="Q16" s="257"/>
      <c r="R16" s="258"/>
      <c r="S16" s="254">
        <f ca="1">$R$45*関係係数シート!G12</f>
        <v>0</v>
      </c>
      <c r="T16" s="254">
        <f ca="1">S16*関係係数シート!D12</f>
        <v>0</v>
      </c>
      <c r="U16" s="254">
        <f ca="1"/>
        <v>0</v>
      </c>
      <c r="V16" s="254">
        <f ca="1">U16*関係係数シート!E12</f>
        <v>0</v>
      </c>
      <c r="W16" s="256">
        <f ca="1">U16*関係係数シート!F12</f>
        <v>0</v>
      </c>
      <c r="X16" s="37"/>
      <c r="Y16" s="259">
        <f ca="1">ROUND(E16*関係係数シート!$H12,0)</f>
        <v>0</v>
      </c>
      <c r="Z16" s="260">
        <f ca="1">ROUND(J16*関係係数シート!$H12,0)</f>
        <v>0</v>
      </c>
      <c r="AA16" s="260">
        <f t="shared" ca="1" si="9"/>
        <v>0</v>
      </c>
      <c r="AB16" s="261">
        <f ca="1">ROUND(U16*関係係数シート!$H12,0)</f>
        <v>0</v>
      </c>
      <c r="AC16" s="254">
        <f ca="1">ROUND(E16*関係係数シート!$I12,0)</f>
        <v>0</v>
      </c>
      <c r="AD16" s="255">
        <f ca="1">ROUND(J16*関係係数シート!$I12,0)</f>
        <v>0</v>
      </c>
      <c r="AE16" s="255">
        <f t="shared" ca="1" si="10"/>
        <v>0</v>
      </c>
      <c r="AF16" s="256">
        <f ca="1">ROUND(U16*関係係数シート!$I12,0)</f>
        <v>0</v>
      </c>
      <c r="AH16" s="262">
        <f t="shared" ca="1" si="1"/>
        <v>0</v>
      </c>
      <c r="AI16" s="263">
        <f t="shared" ca="1" si="2"/>
        <v>0</v>
      </c>
      <c r="AJ16" s="264">
        <f t="shared" ca="1" si="11"/>
        <v>0</v>
      </c>
      <c r="AK16" s="262">
        <f t="shared" ca="1" si="12"/>
        <v>0</v>
      </c>
      <c r="AL16" s="265">
        <f t="shared" ca="1" si="13"/>
        <v>0</v>
      </c>
      <c r="AM16" s="266">
        <f t="shared" ca="1" si="14"/>
        <v>1</v>
      </c>
      <c r="AO16" s="267">
        <v>9</v>
      </c>
      <c r="AP16" s="268" t="e">
        <f t="shared" ca="1" si="3"/>
        <v>#N/A</v>
      </c>
      <c r="AQ16" s="269" t="e">
        <f t="shared" ca="1" si="15"/>
        <v>#N/A</v>
      </c>
      <c r="AR16" s="270" t="e">
        <f t="shared" ca="1" si="4"/>
        <v>#N/A</v>
      </c>
      <c r="AS16" s="271" t="e">
        <f t="shared" ca="1" si="5"/>
        <v>#N/A</v>
      </c>
      <c r="AT16" s="272" t="e">
        <f ca="1">SUM($AQ$8:$AQ16)/SUM($AQ$8:$AQ$44)</f>
        <v>#N/A</v>
      </c>
      <c r="AU16" s="273" t="e">
        <f t="shared" ca="1" si="16"/>
        <v>#N/A</v>
      </c>
      <c r="AV16" s="274" t="e">
        <f t="shared" ca="1" si="6"/>
        <v>#N/A</v>
      </c>
    </row>
    <row r="17" spans="2:48" ht="19.5" customHeight="1">
      <c r="B17" s="275" t="s">
        <v>27</v>
      </c>
      <c r="C17" s="276" t="s">
        <v>8</v>
      </c>
      <c r="D17" s="277">
        <f ca="1">マージンシート!J13</f>
        <v>0</v>
      </c>
      <c r="E17" s="278">
        <f ca="1">D17*関係係数シート!$D13</f>
        <v>0</v>
      </c>
      <c r="F17" s="278">
        <f ca="1">E17*関係係数シート!$E13</f>
        <v>0</v>
      </c>
      <c r="G17" s="279">
        <f ca="1">E17*関係係数シート!$F13</f>
        <v>0</v>
      </c>
      <c r="H17" s="278">
        <f ca="1"/>
        <v>0</v>
      </c>
      <c r="I17" s="278">
        <f ca="1">H17*関係係数シート!D13</f>
        <v>0</v>
      </c>
      <c r="J17" s="278">
        <f ca="1"/>
        <v>0</v>
      </c>
      <c r="K17" s="278">
        <f ca="1">J17*関係係数シート!$E13</f>
        <v>0</v>
      </c>
      <c r="L17" s="279">
        <f ca="1">J17*関係係数シート!$F13</f>
        <v>0</v>
      </c>
      <c r="M17" s="278">
        <f t="shared" ca="1" si="0"/>
        <v>0</v>
      </c>
      <c r="N17" s="278">
        <f t="shared" ca="1" si="7"/>
        <v>0</v>
      </c>
      <c r="O17" s="280">
        <f t="shared" ca="1" si="8"/>
        <v>0</v>
      </c>
      <c r="P17" s="37"/>
      <c r="Q17" s="281"/>
      <c r="R17" s="282"/>
      <c r="S17" s="278">
        <f ca="1">$R$45*関係係数シート!G13</f>
        <v>0</v>
      </c>
      <c r="T17" s="278">
        <f ca="1">S17*関係係数シート!D13</f>
        <v>0</v>
      </c>
      <c r="U17" s="278">
        <f ca="1"/>
        <v>0</v>
      </c>
      <c r="V17" s="278">
        <f ca="1">U17*関係係数シート!E13</f>
        <v>0</v>
      </c>
      <c r="W17" s="280">
        <f ca="1">U17*関係係数シート!F13</f>
        <v>0</v>
      </c>
      <c r="X17" s="37"/>
      <c r="Y17" s="283">
        <f ca="1">ROUND(E17*関係係数シート!$H13,0)</f>
        <v>0</v>
      </c>
      <c r="Z17" s="284">
        <f ca="1">ROUND(J17*関係係数シート!$H13,0)</f>
        <v>0</v>
      </c>
      <c r="AA17" s="284">
        <f t="shared" ca="1" si="9"/>
        <v>0</v>
      </c>
      <c r="AB17" s="285">
        <f ca="1">ROUND(U17*関係係数シート!$H13,0)</f>
        <v>0</v>
      </c>
      <c r="AC17" s="278">
        <f ca="1">ROUND(E17*関係係数シート!$I13,0)</f>
        <v>0</v>
      </c>
      <c r="AD17" s="279">
        <f ca="1">ROUND(J17*関係係数シート!$I13,0)</f>
        <v>0</v>
      </c>
      <c r="AE17" s="279">
        <f t="shared" ca="1" si="10"/>
        <v>0</v>
      </c>
      <c r="AF17" s="280">
        <f ca="1">ROUND(U17*関係係数シート!$I13,0)</f>
        <v>0</v>
      </c>
      <c r="AH17" s="286">
        <f t="shared" ca="1" si="1"/>
        <v>0</v>
      </c>
      <c r="AI17" s="287">
        <f t="shared" ca="1" si="2"/>
        <v>0</v>
      </c>
      <c r="AJ17" s="288">
        <f t="shared" ca="1" si="11"/>
        <v>0</v>
      </c>
      <c r="AK17" s="286">
        <f t="shared" ca="1" si="12"/>
        <v>0</v>
      </c>
      <c r="AL17" s="289">
        <f t="shared" ca="1" si="13"/>
        <v>0</v>
      </c>
      <c r="AM17" s="290">
        <f t="shared" ca="1" si="14"/>
        <v>1</v>
      </c>
      <c r="AO17" s="291">
        <v>10</v>
      </c>
      <c r="AP17" s="292" t="e">
        <f t="shared" ca="1" si="3"/>
        <v>#N/A</v>
      </c>
      <c r="AQ17" s="293" t="e">
        <f t="shared" ca="1" si="15"/>
        <v>#N/A</v>
      </c>
      <c r="AR17" s="294" t="e">
        <f t="shared" ca="1" si="4"/>
        <v>#N/A</v>
      </c>
      <c r="AS17" s="295" t="e">
        <f t="shared" ca="1" si="5"/>
        <v>#N/A</v>
      </c>
      <c r="AT17" s="296" t="e">
        <f ca="1">SUM($AQ$8:$AQ17)/SUM($AQ$8:$AQ$44)</f>
        <v>#N/A</v>
      </c>
      <c r="AU17" s="297" t="e">
        <f t="shared" ca="1" si="16"/>
        <v>#N/A</v>
      </c>
      <c r="AV17" s="298" t="e">
        <f t="shared" ca="1" si="6"/>
        <v>#N/A</v>
      </c>
    </row>
    <row r="18" spans="2:48" ht="19.5" customHeight="1">
      <c r="B18" s="299" t="s">
        <v>29</v>
      </c>
      <c r="C18" s="300" t="s">
        <v>9</v>
      </c>
      <c r="D18" s="301">
        <f ca="1">マージンシート!J14</f>
        <v>0</v>
      </c>
      <c r="E18" s="302">
        <f ca="1">D18*関係係数シート!$D14</f>
        <v>0</v>
      </c>
      <c r="F18" s="302">
        <f ca="1">E18*関係係数シート!$E14</f>
        <v>0</v>
      </c>
      <c r="G18" s="303">
        <f ca="1">E18*関係係数シート!$F14</f>
        <v>0</v>
      </c>
      <c r="H18" s="302">
        <f ca="1"/>
        <v>0</v>
      </c>
      <c r="I18" s="302">
        <f ca="1">H18*関係係数シート!D14</f>
        <v>0</v>
      </c>
      <c r="J18" s="302">
        <f ca="1"/>
        <v>0</v>
      </c>
      <c r="K18" s="302">
        <f ca="1">J18*関係係数シート!$E14</f>
        <v>0</v>
      </c>
      <c r="L18" s="303">
        <f ca="1">J18*関係係数シート!$F14</f>
        <v>0</v>
      </c>
      <c r="M18" s="302">
        <f t="shared" ca="1" si="0"/>
        <v>0</v>
      </c>
      <c r="N18" s="302">
        <f t="shared" ca="1" si="7"/>
        <v>0</v>
      </c>
      <c r="O18" s="304">
        <f t="shared" ca="1" si="8"/>
        <v>0</v>
      </c>
      <c r="P18" s="37"/>
      <c r="Q18" s="305"/>
      <c r="R18" s="306"/>
      <c r="S18" s="302">
        <f ca="1">$R$45*関係係数シート!G14</f>
        <v>0</v>
      </c>
      <c r="T18" s="302">
        <f ca="1">S18*関係係数シート!D14</f>
        <v>0</v>
      </c>
      <c r="U18" s="302">
        <f ca="1"/>
        <v>0</v>
      </c>
      <c r="V18" s="302">
        <f ca="1">U18*関係係数シート!E14</f>
        <v>0</v>
      </c>
      <c r="W18" s="304">
        <f ca="1">U18*関係係数シート!F14</f>
        <v>0</v>
      </c>
      <c r="X18" s="37"/>
      <c r="Y18" s="307">
        <f ca="1">ROUND(E18*関係係数シート!$H14,0)</f>
        <v>0</v>
      </c>
      <c r="Z18" s="308">
        <f ca="1">ROUND(J18*関係係数シート!$H14,0)</f>
        <v>0</v>
      </c>
      <c r="AA18" s="308">
        <f t="shared" ca="1" si="9"/>
        <v>0</v>
      </c>
      <c r="AB18" s="309">
        <f ca="1">ROUND(U18*関係係数シート!$H14,0)</f>
        <v>0</v>
      </c>
      <c r="AC18" s="302">
        <f ca="1">ROUND(E18*関係係数シート!$I14,0)</f>
        <v>0</v>
      </c>
      <c r="AD18" s="303">
        <f ca="1">ROUND(J18*関係係数シート!$I14,0)</f>
        <v>0</v>
      </c>
      <c r="AE18" s="303">
        <f t="shared" ca="1" si="10"/>
        <v>0</v>
      </c>
      <c r="AF18" s="304">
        <f ca="1">ROUND(U18*関係係数シート!$I14,0)</f>
        <v>0</v>
      </c>
      <c r="AH18" s="310">
        <f t="shared" ca="1" si="1"/>
        <v>0</v>
      </c>
      <c r="AI18" s="311">
        <f t="shared" ca="1" si="2"/>
        <v>0</v>
      </c>
      <c r="AJ18" s="312">
        <f t="shared" ca="1" si="11"/>
        <v>0</v>
      </c>
      <c r="AK18" s="310">
        <f t="shared" ca="1" si="12"/>
        <v>0</v>
      </c>
      <c r="AL18" s="313">
        <f t="shared" ca="1" si="13"/>
        <v>0</v>
      </c>
      <c r="AM18" s="314">
        <f t="shared" ca="1" si="14"/>
        <v>1</v>
      </c>
      <c r="AO18" s="315">
        <v>11</v>
      </c>
      <c r="AP18" s="316" t="e">
        <f t="shared" ca="1" si="3"/>
        <v>#N/A</v>
      </c>
      <c r="AQ18" s="317" t="e">
        <f t="shared" ca="1" si="15"/>
        <v>#N/A</v>
      </c>
      <c r="AR18" s="318" t="e">
        <f t="shared" ca="1" si="4"/>
        <v>#N/A</v>
      </c>
      <c r="AS18" s="319" t="e">
        <f t="shared" ca="1" si="5"/>
        <v>#N/A</v>
      </c>
      <c r="AT18" s="320" t="e">
        <f ca="1">SUM($AQ$8:$AQ18)/SUM($AQ$8:$AQ$44)</f>
        <v>#N/A</v>
      </c>
      <c r="AU18" s="321" t="e">
        <f t="shared" ca="1" si="16"/>
        <v>#N/A</v>
      </c>
      <c r="AV18" s="322" t="e">
        <f t="shared" ca="1" si="6"/>
        <v>#N/A</v>
      </c>
    </row>
    <row r="19" spans="2:48" ht="19.5" customHeight="1">
      <c r="B19" s="251" t="s">
        <v>30</v>
      </c>
      <c r="C19" s="252" t="s">
        <v>11</v>
      </c>
      <c r="D19" s="253">
        <f ca="1">マージンシート!J15</f>
        <v>0</v>
      </c>
      <c r="E19" s="254">
        <f ca="1">D19*関係係数シート!$D15</f>
        <v>0</v>
      </c>
      <c r="F19" s="254">
        <f ca="1">E19*関係係数シート!$E15</f>
        <v>0</v>
      </c>
      <c r="G19" s="255">
        <f ca="1">E19*関係係数シート!$F15</f>
        <v>0</v>
      </c>
      <c r="H19" s="254">
        <f ca="1"/>
        <v>0</v>
      </c>
      <c r="I19" s="254">
        <f ca="1">H19*関係係数シート!D15</f>
        <v>0</v>
      </c>
      <c r="J19" s="254">
        <f ca="1"/>
        <v>0</v>
      </c>
      <c r="K19" s="254">
        <f ca="1">J19*関係係数シート!$E15</f>
        <v>0</v>
      </c>
      <c r="L19" s="255">
        <f ca="1">J19*関係係数シート!$F15</f>
        <v>0</v>
      </c>
      <c r="M19" s="254">
        <f t="shared" ca="1" si="0"/>
        <v>0</v>
      </c>
      <c r="N19" s="254">
        <f t="shared" ca="1" si="7"/>
        <v>0</v>
      </c>
      <c r="O19" s="256">
        <f t="shared" ca="1" si="8"/>
        <v>0</v>
      </c>
      <c r="P19" s="37"/>
      <c r="Q19" s="257"/>
      <c r="R19" s="258"/>
      <c r="S19" s="254">
        <f ca="1">$R$45*関係係数シート!G15</f>
        <v>0</v>
      </c>
      <c r="T19" s="254">
        <f ca="1">S19*関係係数シート!D15</f>
        <v>0</v>
      </c>
      <c r="U19" s="254">
        <f ca="1"/>
        <v>0</v>
      </c>
      <c r="V19" s="254">
        <f ca="1">U19*関係係数シート!E15</f>
        <v>0</v>
      </c>
      <c r="W19" s="256">
        <f ca="1">U19*関係係数シート!F15</f>
        <v>0</v>
      </c>
      <c r="X19" s="37"/>
      <c r="Y19" s="259">
        <f ca="1">ROUND(E19*関係係数シート!$H15,0)</f>
        <v>0</v>
      </c>
      <c r="Z19" s="260">
        <f ca="1">ROUND(J19*関係係数シート!$H15,0)</f>
        <v>0</v>
      </c>
      <c r="AA19" s="260">
        <f t="shared" ca="1" si="9"/>
        <v>0</v>
      </c>
      <c r="AB19" s="261">
        <f ca="1">ROUND(U19*関係係数シート!$H15,0)</f>
        <v>0</v>
      </c>
      <c r="AC19" s="254">
        <f ca="1">ROUND(E19*関係係数シート!$I15,0)</f>
        <v>0</v>
      </c>
      <c r="AD19" s="255">
        <f ca="1">ROUND(J19*関係係数シート!$I15,0)</f>
        <v>0</v>
      </c>
      <c r="AE19" s="255">
        <f t="shared" ca="1" si="10"/>
        <v>0</v>
      </c>
      <c r="AF19" s="256">
        <f ca="1">ROUND(U19*関係係数シート!$I15,0)</f>
        <v>0</v>
      </c>
      <c r="AH19" s="262">
        <f t="shared" ca="1" si="1"/>
        <v>0</v>
      </c>
      <c r="AI19" s="263">
        <f t="shared" ca="1" si="2"/>
        <v>0</v>
      </c>
      <c r="AJ19" s="264">
        <f t="shared" ca="1" si="11"/>
        <v>0</v>
      </c>
      <c r="AK19" s="262">
        <f t="shared" ca="1" si="12"/>
        <v>0</v>
      </c>
      <c r="AL19" s="265">
        <f t="shared" ca="1" si="13"/>
        <v>0</v>
      </c>
      <c r="AM19" s="266">
        <f t="shared" ca="1" si="14"/>
        <v>1</v>
      </c>
      <c r="AO19" s="267">
        <v>12</v>
      </c>
      <c r="AP19" s="268" t="e">
        <f t="shared" ca="1" si="3"/>
        <v>#N/A</v>
      </c>
      <c r="AQ19" s="269" t="e">
        <f t="shared" ca="1" si="15"/>
        <v>#N/A</v>
      </c>
      <c r="AR19" s="270" t="e">
        <f t="shared" ca="1" si="4"/>
        <v>#N/A</v>
      </c>
      <c r="AS19" s="271" t="e">
        <f t="shared" ca="1" si="5"/>
        <v>#N/A</v>
      </c>
      <c r="AT19" s="272" t="e">
        <f ca="1">SUM($AQ$8:$AQ19)/SUM($AQ$8:$AQ$44)</f>
        <v>#N/A</v>
      </c>
      <c r="AU19" s="273" t="e">
        <f t="shared" ca="1" si="16"/>
        <v>#N/A</v>
      </c>
      <c r="AV19" s="274" t="e">
        <f t="shared" ca="1" si="6"/>
        <v>#N/A</v>
      </c>
    </row>
    <row r="20" spans="2:48" ht="19.5" customHeight="1">
      <c r="B20" s="251" t="s">
        <v>31</v>
      </c>
      <c r="C20" s="252" t="s">
        <v>194</v>
      </c>
      <c r="D20" s="253">
        <f ca="1">マージンシート!J16</f>
        <v>0</v>
      </c>
      <c r="E20" s="254">
        <f ca="1">D20*関係係数シート!$D16</f>
        <v>0</v>
      </c>
      <c r="F20" s="254">
        <f ca="1">E20*関係係数シート!$E16</f>
        <v>0</v>
      </c>
      <c r="G20" s="255">
        <f ca="1">E20*関係係数シート!$F16</f>
        <v>0</v>
      </c>
      <c r="H20" s="254">
        <f ca="1"/>
        <v>0</v>
      </c>
      <c r="I20" s="254">
        <f ca="1">H20*関係係数シート!D16</f>
        <v>0</v>
      </c>
      <c r="J20" s="254">
        <f ca="1"/>
        <v>0</v>
      </c>
      <c r="K20" s="254">
        <f ca="1">J20*関係係数シート!$E16</f>
        <v>0</v>
      </c>
      <c r="L20" s="255">
        <f ca="1">J20*関係係数シート!$F16</f>
        <v>0</v>
      </c>
      <c r="M20" s="254">
        <f t="shared" ca="1" si="0"/>
        <v>0</v>
      </c>
      <c r="N20" s="254">
        <f t="shared" ca="1" si="7"/>
        <v>0</v>
      </c>
      <c r="O20" s="256">
        <f t="shared" ca="1" si="8"/>
        <v>0</v>
      </c>
      <c r="P20" s="37"/>
      <c r="Q20" s="257"/>
      <c r="R20" s="258"/>
      <c r="S20" s="254">
        <f ca="1">$R$45*関係係数シート!G16</f>
        <v>0</v>
      </c>
      <c r="T20" s="254">
        <f ca="1">S20*関係係数シート!D16</f>
        <v>0</v>
      </c>
      <c r="U20" s="254">
        <f ca="1"/>
        <v>0</v>
      </c>
      <c r="V20" s="254">
        <f ca="1">U20*関係係数シート!E16</f>
        <v>0</v>
      </c>
      <c r="W20" s="256">
        <f ca="1">U20*関係係数シート!F16</f>
        <v>0</v>
      </c>
      <c r="X20" s="37"/>
      <c r="Y20" s="259">
        <f ca="1">ROUND(E20*関係係数シート!$H16,0)</f>
        <v>0</v>
      </c>
      <c r="Z20" s="260">
        <f ca="1">ROUND(J20*関係係数シート!$H16,0)</f>
        <v>0</v>
      </c>
      <c r="AA20" s="260">
        <f t="shared" ca="1" si="9"/>
        <v>0</v>
      </c>
      <c r="AB20" s="261">
        <f ca="1">ROUND(U20*関係係数シート!$H16,0)</f>
        <v>0</v>
      </c>
      <c r="AC20" s="254">
        <f ca="1">ROUND(E20*関係係数シート!$I16,0)</f>
        <v>0</v>
      </c>
      <c r="AD20" s="255">
        <f ca="1">ROUND(J20*関係係数シート!$I16,0)</f>
        <v>0</v>
      </c>
      <c r="AE20" s="255">
        <f t="shared" ca="1" si="10"/>
        <v>0</v>
      </c>
      <c r="AF20" s="256">
        <f ca="1">ROUND(U20*関係係数シート!$I16,0)</f>
        <v>0</v>
      </c>
      <c r="AH20" s="262">
        <f t="shared" ca="1" si="1"/>
        <v>0</v>
      </c>
      <c r="AI20" s="263">
        <f t="shared" ca="1" si="2"/>
        <v>0</v>
      </c>
      <c r="AJ20" s="264">
        <f t="shared" ca="1" si="11"/>
        <v>0</v>
      </c>
      <c r="AK20" s="262">
        <f t="shared" ca="1" si="12"/>
        <v>0</v>
      </c>
      <c r="AL20" s="265">
        <f t="shared" ca="1" si="13"/>
        <v>0</v>
      </c>
      <c r="AM20" s="266">
        <f t="shared" ca="1" si="14"/>
        <v>1</v>
      </c>
      <c r="AO20" s="267">
        <v>13</v>
      </c>
      <c r="AP20" s="268" t="e">
        <f t="shared" ca="1" si="3"/>
        <v>#N/A</v>
      </c>
      <c r="AQ20" s="269" t="e">
        <f t="shared" ca="1" si="15"/>
        <v>#N/A</v>
      </c>
      <c r="AR20" s="270" t="e">
        <f t="shared" ca="1" si="4"/>
        <v>#N/A</v>
      </c>
      <c r="AS20" s="271" t="e">
        <f t="shared" ca="1" si="5"/>
        <v>#N/A</v>
      </c>
      <c r="AT20" s="272" t="e">
        <f ca="1">SUM($AQ$8:$AQ20)/SUM($AQ$8:$AQ$44)</f>
        <v>#N/A</v>
      </c>
      <c r="AU20" s="273" t="e">
        <f t="shared" ca="1" si="16"/>
        <v>#N/A</v>
      </c>
      <c r="AV20" s="274" t="e">
        <f t="shared" ca="1" si="6"/>
        <v>#N/A</v>
      </c>
    </row>
    <row r="21" spans="2:48" ht="19.5" customHeight="1">
      <c r="B21" s="251" t="s">
        <v>33</v>
      </c>
      <c r="C21" s="252" t="s">
        <v>195</v>
      </c>
      <c r="D21" s="253">
        <f ca="1">マージンシート!J17</f>
        <v>0</v>
      </c>
      <c r="E21" s="254">
        <f ca="1">D21*関係係数シート!$D17</f>
        <v>0</v>
      </c>
      <c r="F21" s="254">
        <f ca="1">E21*関係係数シート!$E17</f>
        <v>0</v>
      </c>
      <c r="G21" s="255">
        <f ca="1">E21*関係係数シート!$F17</f>
        <v>0</v>
      </c>
      <c r="H21" s="254">
        <f ca="1"/>
        <v>0</v>
      </c>
      <c r="I21" s="254">
        <f ca="1">H21*関係係数シート!D17</f>
        <v>0</v>
      </c>
      <c r="J21" s="254">
        <f ca="1"/>
        <v>0</v>
      </c>
      <c r="K21" s="254">
        <f ca="1">J21*関係係数シート!$E17</f>
        <v>0</v>
      </c>
      <c r="L21" s="255">
        <f ca="1">J21*関係係数シート!$F17</f>
        <v>0</v>
      </c>
      <c r="M21" s="254">
        <f t="shared" ca="1" si="0"/>
        <v>0</v>
      </c>
      <c r="N21" s="254">
        <f t="shared" ca="1" si="7"/>
        <v>0</v>
      </c>
      <c r="O21" s="256">
        <f t="shared" ca="1" si="8"/>
        <v>0</v>
      </c>
      <c r="P21" s="37"/>
      <c r="Q21" s="257"/>
      <c r="R21" s="258"/>
      <c r="S21" s="254">
        <f ca="1">$R$45*関係係数シート!G17</f>
        <v>0</v>
      </c>
      <c r="T21" s="254">
        <f ca="1">S21*関係係数シート!D17</f>
        <v>0</v>
      </c>
      <c r="U21" s="254">
        <f ca="1"/>
        <v>0</v>
      </c>
      <c r="V21" s="254">
        <f ca="1">U21*関係係数シート!E17</f>
        <v>0</v>
      </c>
      <c r="W21" s="256">
        <f ca="1">U21*関係係数シート!F17</f>
        <v>0</v>
      </c>
      <c r="X21" s="37"/>
      <c r="Y21" s="259">
        <f ca="1">ROUND(E21*関係係数シート!$H17,0)</f>
        <v>0</v>
      </c>
      <c r="Z21" s="260">
        <f ca="1">ROUND(J21*関係係数シート!$H17,0)</f>
        <v>0</v>
      </c>
      <c r="AA21" s="260">
        <f t="shared" ca="1" si="9"/>
        <v>0</v>
      </c>
      <c r="AB21" s="261">
        <f ca="1">ROUND(U21*関係係数シート!$H17,0)</f>
        <v>0</v>
      </c>
      <c r="AC21" s="254">
        <f ca="1">ROUND(E21*関係係数シート!$I17,0)</f>
        <v>0</v>
      </c>
      <c r="AD21" s="255">
        <f ca="1">ROUND(J21*関係係数シート!$I17,0)</f>
        <v>0</v>
      </c>
      <c r="AE21" s="255">
        <f t="shared" ca="1" si="10"/>
        <v>0</v>
      </c>
      <c r="AF21" s="256">
        <f ca="1">ROUND(U21*関係係数シート!$I17,0)</f>
        <v>0</v>
      </c>
      <c r="AH21" s="262">
        <f t="shared" ca="1" si="1"/>
        <v>0</v>
      </c>
      <c r="AI21" s="263">
        <f t="shared" ca="1" si="2"/>
        <v>0</v>
      </c>
      <c r="AJ21" s="264">
        <f t="shared" ca="1" si="11"/>
        <v>0</v>
      </c>
      <c r="AK21" s="262">
        <f t="shared" ca="1" si="12"/>
        <v>0</v>
      </c>
      <c r="AL21" s="265">
        <f t="shared" ca="1" si="13"/>
        <v>0</v>
      </c>
      <c r="AM21" s="266">
        <f t="shared" ca="1" si="14"/>
        <v>1</v>
      </c>
      <c r="AO21" s="267">
        <v>14</v>
      </c>
      <c r="AP21" s="268" t="e">
        <f t="shared" ca="1" si="3"/>
        <v>#N/A</v>
      </c>
      <c r="AQ21" s="269" t="e">
        <f t="shared" ca="1" si="15"/>
        <v>#N/A</v>
      </c>
      <c r="AR21" s="270" t="e">
        <f t="shared" ca="1" si="4"/>
        <v>#N/A</v>
      </c>
      <c r="AS21" s="271" t="e">
        <f t="shared" ca="1" si="5"/>
        <v>#N/A</v>
      </c>
      <c r="AT21" s="272" t="e">
        <f ca="1">SUM($AQ$8:$AQ21)/SUM($AQ$8:$AQ$44)</f>
        <v>#N/A</v>
      </c>
      <c r="AU21" s="273" t="e">
        <f t="shared" ca="1" si="16"/>
        <v>#N/A</v>
      </c>
      <c r="AV21" s="274" t="e">
        <f t="shared" ca="1" si="6"/>
        <v>#N/A</v>
      </c>
    </row>
    <row r="22" spans="2:48" ht="19.5" customHeight="1">
      <c r="B22" s="275" t="s">
        <v>35</v>
      </c>
      <c r="C22" s="276" t="s">
        <v>196</v>
      </c>
      <c r="D22" s="277">
        <f ca="1">マージンシート!J18</f>
        <v>0</v>
      </c>
      <c r="E22" s="278">
        <f ca="1">D22*関係係数シート!$D18</f>
        <v>0</v>
      </c>
      <c r="F22" s="278">
        <f ca="1">E22*関係係数シート!$E18</f>
        <v>0</v>
      </c>
      <c r="G22" s="279">
        <f ca="1">E22*関係係数シート!$F18</f>
        <v>0</v>
      </c>
      <c r="H22" s="278">
        <f ca="1"/>
        <v>0</v>
      </c>
      <c r="I22" s="278">
        <f ca="1">H22*関係係数シート!D18</f>
        <v>0</v>
      </c>
      <c r="J22" s="278">
        <f ca="1"/>
        <v>0</v>
      </c>
      <c r="K22" s="278">
        <f ca="1">J22*関係係数シート!$E18</f>
        <v>0</v>
      </c>
      <c r="L22" s="279">
        <f ca="1">J22*関係係数シート!$F18</f>
        <v>0</v>
      </c>
      <c r="M22" s="278">
        <f t="shared" ca="1" si="0"/>
        <v>0</v>
      </c>
      <c r="N22" s="278">
        <f t="shared" ca="1" si="7"/>
        <v>0</v>
      </c>
      <c r="O22" s="280">
        <f t="shared" ca="1" si="8"/>
        <v>0</v>
      </c>
      <c r="P22" s="37"/>
      <c r="Q22" s="281"/>
      <c r="R22" s="282"/>
      <c r="S22" s="278">
        <f ca="1">$R$45*関係係数シート!G18</f>
        <v>0</v>
      </c>
      <c r="T22" s="278">
        <f ca="1">S22*関係係数シート!D18</f>
        <v>0</v>
      </c>
      <c r="U22" s="278">
        <f ca="1"/>
        <v>0</v>
      </c>
      <c r="V22" s="278">
        <f ca="1">U22*関係係数シート!E18</f>
        <v>0</v>
      </c>
      <c r="W22" s="280">
        <f ca="1">U22*関係係数シート!F18</f>
        <v>0</v>
      </c>
      <c r="X22" s="37"/>
      <c r="Y22" s="283">
        <f ca="1">ROUND(E22*関係係数シート!$H18,0)</f>
        <v>0</v>
      </c>
      <c r="Z22" s="284">
        <f ca="1">ROUND(J22*関係係数シート!$H18,0)</f>
        <v>0</v>
      </c>
      <c r="AA22" s="284">
        <f t="shared" ca="1" si="9"/>
        <v>0</v>
      </c>
      <c r="AB22" s="285">
        <f ca="1">ROUND(U22*関係係数シート!$H18,0)</f>
        <v>0</v>
      </c>
      <c r="AC22" s="278">
        <f ca="1">ROUND(E22*関係係数シート!$I18,0)</f>
        <v>0</v>
      </c>
      <c r="AD22" s="279">
        <f ca="1">ROUND(J22*関係係数シート!$I18,0)</f>
        <v>0</v>
      </c>
      <c r="AE22" s="279">
        <f t="shared" ca="1" si="10"/>
        <v>0</v>
      </c>
      <c r="AF22" s="280">
        <f ca="1">ROUND(U22*関係係数シート!$I18,0)</f>
        <v>0</v>
      </c>
      <c r="AH22" s="286">
        <f t="shared" ca="1" si="1"/>
        <v>0</v>
      </c>
      <c r="AI22" s="287">
        <f t="shared" ca="1" si="2"/>
        <v>0</v>
      </c>
      <c r="AJ22" s="288">
        <f t="shared" ca="1" si="11"/>
        <v>0</v>
      </c>
      <c r="AK22" s="286">
        <f t="shared" ca="1" si="12"/>
        <v>0</v>
      </c>
      <c r="AL22" s="289">
        <f t="shared" ca="1" si="13"/>
        <v>0</v>
      </c>
      <c r="AM22" s="290">
        <f t="shared" ca="1" si="14"/>
        <v>1</v>
      </c>
      <c r="AO22" s="291">
        <v>15</v>
      </c>
      <c r="AP22" s="292" t="e">
        <f t="shared" ca="1" si="3"/>
        <v>#N/A</v>
      </c>
      <c r="AQ22" s="293" t="e">
        <f t="shared" ca="1" si="15"/>
        <v>#N/A</v>
      </c>
      <c r="AR22" s="294" t="e">
        <f t="shared" ca="1" si="4"/>
        <v>#N/A</v>
      </c>
      <c r="AS22" s="295" t="e">
        <f t="shared" ca="1" si="5"/>
        <v>#N/A</v>
      </c>
      <c r="AT22" s="296" t="e">
        <f ca="1">SUM($AQ$8:$AQ22)/SUM($AQ$8:$AQ$44)</f>
        <v>#N/A</v>
      </c>
      <c r="AU22" s="297" t="e">
        <f t="shared" ca="1" si="16"/>
        <v>#N/A</v>
      </c>
      <c r="AV22" s="298" t="e">
        <f t="shared" ca="1" si="6"/>
        <v>#N/A</v>
      </c>
    </row>
    <row r="23" spans="2:48" ht="19.5" customHeight="1">
      <c r="B23" s="299" t="s">
        <v>37</v>
      </c>
      <c r="C23" s="300" t="s">
        <v>84</v>
      </c>
      <c r="D23" s="301">
        <f ca="1">マージンシート!J19</f>
        <v>0</v>
      </c>
      <c r="E23" s="302">
        <f ca="1">D23*関係係数シート!$D19</f>
        <v>0</v>
      </c>
      <c r="F23" s="302">
        <f ca="1">E23*関係係数シート!$E19</f>
        <v>0</v>
      </c>
      <c r="G23" s="303">
        <f ca="1">E23*関係係数シート!$F19</f>
        <v>0</v>
      </c>
      <c r="H23" s="302">
        <f ca="1"/>
        <v>0</v>
      </c>
      <c r="I23" s="302">
        <f ca="1">H23*関係係数シート!D19</f>
        <v>0</v>
      </c>
      <c r="J23" s="302">
        <f ca="1"/>
        <v>0</v>
      </c>
      <c r="K23" s="302">
        <f ca="1">J23*関係係数シート!$E19</f>
        <v>0</v>
      </c>
      <c r="L23" s="303">
        <f ca="1">J23*関係係数シート!$F19</f>
        <v>0</v>
      </c>
      <c r="M23" s="302">
        <f t="shared" ca="1" si="0"/>
        <v>0</v>
      </c>
      <c r="N23" s="302">
        <f t="shared" ca="1" si="7"/>
        <v>0</v>
      </c>
      <c r="O23" s="304">
        <f t="shared" ca="1" si="8"/>
        <v>0</v>
      </c>
      <c r="P23" s="37"/>
      <c r="Q23" s="305"/>
      <c r="R23" s="306"/>
      <c r="S23" s="302">
        <f ca="1">$R$45*関係係数シート!G19</f>
        <v>0</v>
      </c>
      <c r="T23" s="302">
        <f ca="1">S23*関係係数シート!D19</f>
        <v>0</v>
      </c>
      <c r="U23" s="302">
        <f ca="1"/>
        <v>0</v>
      </c>
      <c r="V23" s="302">
        <f ca="1">U23*関係係数シート!E19</f>
        <v>0</v>
      </c>
      <c r="W23" s="304">
        <f ca="1">U23*関係係数シート!F19</f>
        <v>0</v>
      </c>
      <c r="X23" s="37"/>
      <c r="Y23" s="307">
        <f ca="1">ROUND(E23*関係係数シート!$H19,0)</f>
        <v>0</v>
      </c>
      <c r="Z23" s="308">
        <f ca="1">ROUND(J23*関係係数シート!$H19,0)</f>
        <v>0</v>
      </c>
      <c r="AA23" s="308">
        <f t="shared" ca="1" si="9"/>
        <v>0</v>
      </c>
      <c r="AB23" s="309">
        <f ca="1">ROUND(U23*関係係数シート!$H19,0)</f>
        <v>0</v>
      </c>
      <c r="AC23" s="302">
        <f ca="1">ROUND(E23*関係係数シート!$I19,0)</f>
        <v>0</v>
      </c>
      <c r="AD23" s="303">
        <f ca="1">ROUND(J23*関係係数シート!$I19,0)</f>
        <v>0</v>
      </c>
      <c r="AE23" s="303">
        <f t="shared" ca="1" si="10"/>
        <v>0</v>
      </c>
      <c r="AF23" s="304">
        <f ca="1">ROUND(U23*関係係数シート!$I19,0)</f>
        <v>0</v>
      </c>
      <c r="AH23" s="310">
        <f t="shared" ca="1" si="1"/>
        <v>0</v>
      </c>
      <c r="AI23" s="311">
        <f t="shared" ca="1" si="2"/>
        <v>0</v>
      </c>
      <c r="AJ23" s="312">
        <f t="shared" ca="1" si="11"/>
        <v>0</v>
      </c>
      <c r="AK23" s="310">
        <f t="shared" ca="1" si="12"/>
        <v>0</v>
      </c>
      <c r="AL23" s="313">
        <f t="shared" ca="1" si="13"/>
        <v>0</v>
      </c>
      <c r="AM23" s="314">
        <f t="shared" ca="1" si="14"/>
        <v>1</v>
      </c>
      <c r="AO23" s="315">
        <v>16</v>
      </c>
      <c r="AP23" s="316" t="e">
        <f t="shared" ca="1" si="3"/>
        <v>#N/A</v>
      </c>
      <c r="AQ23" s="317" t="e">
        <f t="shared" ca="1" si="15"/>
        <v>#N/A</v>
      </c>
      <c r="AR23" s="318" t="e">
        <f t="shared" ca="1" si="4"/>
        <v>#N/A</v>
      </c>
      <c r="AS23" s="319" t="e">
        <f t="shared" ca="1" si="5"/>
        <v>#N/A</v>
      </c>
      <c r="AT23" s="320" t="e">
        <f ca="1">SUM($AQ$8:$AQ23)/SUM($AQ$8:$AQ$44)</f>
        <v>#N/A</v>
      </c>
      <c r="AU23" s="321" t="e">
        <f t="shared" ca="1" si="16"/>
        <v>#N/A</v>
      </c>
      <c r="AV23" s="322" t="e">
        <f t="shared" ca="1" si="6"/>
        <v>#N/A</v>
      </c>
    </row>
    <row r="24" spans="2:48" ht="19.5" customHeight="1">
      <c r="B24" s="251" t="s">
        <v>74</v>
      </c>
      <c r="C24" s="252" t="s">
        <v>197</v>
      </c>
      <c r="D24" s="253">
        <f ca="1">マージンシート!J20</f>
        <v>0</v>
      </c>
      <c r="E24" s="254">
        <f ca="1">D24*関係係数シート!$D20</f>
        <v>0</v>
      </c>
      <c r="F24" s="254">
        <f ca="1">E24*関係係数シート!$E20</f>
        <v>0</v>
      </c>
      <c r="G24" s="255">
        <f ca="1">E24*関係係数シート!$F20</f>
        <v>0</v>
      </c>
      <c r="H24" s="254">
        <f ca="1"/>
        <v>0</v>
      </c>
      <c r="I24" s="254">
        <f ca="1">H24*関係係数シート!D20</f>
        <v>0</v>
      </c>
      <c r="J24" s="254">
        <f ca="1"/>
        <v>0</v>
      </c>
      <c r="K24" s="254">
        <f ca="1">J24*関係係数シート!$E20</f>
        <v>0</v>
      </c>
      <c r="L24" s="255">
        <f ca="1">J24*関係係数シート!$F20</f>
        <v>0</v>
      </c>
      <c r="M24" s="254">
        <f t="shared" ca="1" si="0"/>
        <v>0</v>
      </c>
      <c r="N24" s="254">
        <f t="shared" ca="1" si="7"/>
        <v>0</v>
      </c>
      <c r="O24" s="256">
        <f t="shared" ca="1" si="8"/>
        <v>0</v>
      </c>
      <c r="P24" s="37"/>
      <c r="Q24" s="257"/>
      <c r="R24" s="258"/>
      <c r="S24" s="254">
        <f ca="1">$R$45*関係係数シート!G20</f>
        <v>0</v>
      </c>
      <c r="T24" s="254">
        <f ca="1">S24*関係係数シート!D20</f>
        <v>0</v>
      </c>
      <c r="U24" s="254">
        <f ca="1"/>
        <v>0</v>
      </c>
      <c r="V24" s="254">
        <f ca="1">U24*関係係数シート!E20</f>
        <v>0</v>
      </c>
      <c r="W24" s="256">
        <f ca="1">U24*関係係数シート!F20</f>
        <v>0</v>
      </c>
      <c r="X24" s="37"/>
      <c r="Y24" s="259">
        <f ca="1">ROUND(E24*関係係数シート!$H20,0)</f>
        <v>0</v>
      </c>
      <c r="Z24" s="260">
        <f ca="1">ROUND(J24*関係係数シート!$H20,0)</f>
        <v>0</v>
      </c>
      <c r="AA24" s="260">
        <f t="shared" ca="1" si="9"/>
        <v>0</v>
      </c>
      <c r="AB24" s="261">
        <f ca="1">ROUND(U24*関係係数シート!$H20,0)</f>
        <v>0</v>
      </c>
      <c r="AC24" s="254">
        <f ca="1">ROUND(E24*関係係数シート!$I20,0)</f>
        <v>0</v>
      </c>
      <c r="AD24" s="255">
        <f ca="1">ROUND(J24*関係係数シート!$I20,0)</f>
        <v>0</v>
      </c>
      <c r="AE24" s="255">
        <f t="shared" ca="1" si="10"/>
        <v>0</v>
      </c>
      <c r="AF24" s="256">
        <f ca="1">ROUND(U24*関係係数シート!$I20,0)</f>
        <v>0</v>
      </c>
      <c r="AH24" s="262">
        <f t="shared" ca="1" si="1"/>
        <v>0</v>
      </c>
      <c r="AI24" s="263">
        <f t="shared" ca="1" si="2"/>
        <v>0</v>
      </c>
      <c r="AJ24" s="264">
        <f t="shared" ca="1" si="11"/>
        <v>0</v>
      </c>
      <c r="AK24" s="262">
        <f t="shared" ca="1" si="12"/>
        <v>0</v>
      </c>
      <c r="AL24" s="265">
        <f t="shared" ca="1" si="13"/>
        <v>0</v>
      </c>
      <c r="AM24" s="266">
        <f t="shared" ca="1" si="14"/>
        <v>1</v>
      </c>
      <c r="AO24" s="267">
        <v>17</v>
      </c>
      <c r="AP24" s="268" t="e">
        <f t="shared" ca="1" si="3"/>
        <v>#N/A</v>
      </c>
      <c r="AQ24" s="269" t="e">
        <f t="shared" ca="1" si="15"/>
        <v>#N/A</v>
      </c>
      <c r="AR24" s="270" t="e">
        <f t="shared" ca="1" si="4"/>
        <v>#N/A</v>
      </c>
      <c r="AS24" s="271" t="e">
        <f t="shared" ca="1" si="5"/>
        <v>#N/A</v>
      </c>
      <c r="AT24" s="272" t="e">
        <f ca="1">SUM($AQ$8:$AQ24)/SUM($AQ$8:$AQ$44)</f>
        <v>#N/A</v>
      </c>
      <c r="AU24" s="273" t="e">
        <f t="shared" ca="1" si="16"/>
        <v>#N/A</v>
      </c>
      <c r="AV24" s="274" t="e">
        <f t="shared" ca="1" si="6"/>
        <v>#N/A</v>
      </c>
    </row>
    <row r="25" spans="2:48" ht="19.5" customHeight="1">
      <c r="B25" s="251" t="s">
        <v>75</v>
      </c>
      <c r="C25" s="252" t="s">
        <v>198</v>
      </c>
      <c r="D25" s="253">
        <f ca="1">マージンシート!J21</f>
        <v>0</v>
      </c>
      <c r="E25" s="254">
        <f ca="1">D25*関係係数シート!$D21</f>
        <v>0</v>
      </c>
      <c r="F25" s="254">
        <f ca="1">E25*関係係数シート!$E21</f>
        <v>0</v>
      </c>
      <c r="G25" s="255">
        <f ca="1">E25*関係係数シート!$F21</f>
        <v>0</v>
      </c>
      <c r="H25" s="254">
        <f ca="1"/>
        <v>0</v>
      </c>
      <c r="I25" s="254">
        <f ca="1">H25*関係係数シート!D21</f>
        <v>0</v>
      </c>
      <c r="J25" s="254">
        <f ca="1"/>
        <v>0</v>
      </c>
      <c r="K25" s="254">
        <f ca="1">J25*関係係数シート!$E21</f>
        <v>0</v>
      </c>
      <c r="L25" s="255">
        <f ca="1">J25*関係係数シート!$F21</f>
        <v>0</v>
      </c>
      <c r="M25" s="254">
        <f t="shared" ca="1" si="0"/>
        <v>0</v>
      </c>
      <c r="N25" s="254">
        <f t="shared" ca="1" si="7"/>
        <v>0</v>
      </c>
      <c r="O25" s="256">
        <f t="shared" ca="1" si="8"/>
        <v>0</v>
      </c>
      <c r="P25" s="37"/>
      <c r="Q25" s="257"/>
      <c r="R25" s="258"/>
      <c r="S25" s="254">
        <f ca="1">$R$45*関係係数シート!G21</f>
        <v>0</v>
      </c>
      <c r="T25" s="254">
        <f ca="1">S25*関係係数シート!D21</f>
        <v>0</v>
      </c>
      <c r="U25" s="254">
        <f ca="1"/>
        <v>0</v>
      </c>
      <c r="V25" s="254">
        <f ca="1">U25*関係係数シート!E21</f>
        <v>0</v>
      </c>
      <c r="W25" s="256">
        <f ca="1">U25*関係係数シート!F21</f>
        <v>0</v>
      </c>
      <c r="X25" s="37"/>
      <c r="Y25" s="259">
        <f ca="1">ROUND(E25*関係係数シート!$H21,0)</f>
        <v>0</v>
      </c>
      <c r="Z25" s="260">
        <f ca="1">ROUND(J25*関係係数シート!$H21,0)</f>
        <v>0</v>
      </c>
      <c r="AA25" s="260">
        <f t="shared" ca="1" si="9"/>
        <v>0</v>
      </c>
      <c r="AB25" s="261">
        <f ca="1">ROUND(U25*関係係数シート!$H21,0)</f>
        <v>0</v>
      </c>
      <c r="AC25" s="254">
        <f ca="1">ROUND(E25*関係係数シート!$I21,0)</f>
        <v>0</v>
      </c>
      <c r="AD25" s="255">
        <f ca="1">ROUND(J25*関係係数シート!$I21,0)</f>
        <v>0</v>
      </c>
      <c r="AE25" s="255">
        <f t="shared" ca="1" si="10"/>
        <v>0</v>
      </c>
      <c r="AF25" s="256">
        <f ca="1">ROUND(U25*関係係数シート!$I21,0)</f>
        <v>0</v>
      </c>
      <c r="AH25" s="262">
        <f t="shared" ca="1" si="1"/>
        <v>0</v>
      </c>
      <c r="AI25" s="263">
        <f t="shared" ca="1" si="2"/>
        <v>0</v>
      </c>
      <c r="AJ25" s="264">
        <f t="shared" ca="1" si="11"/>
        <v>0</v>
      </c>
      <c r="AK25" s="262">
        <f t="shared" ca="1" si="12"/>
        <v>0</v>
      </c>
      <c r="AL25" s="265">
        <f t="shared" ca="1" si="13"/>
        <v>0</v>
      </c>
      <c r="AM25" s="266">
        <f t="shared" ca="1" si="14"/>
        <v>1</v>
      </c>
      <c r="AO25" s="267">
        <v>18</v>
      </c>
      <c r="AP25" s="268" t="e">
        <f t="shared" ca="1" si="3"/>
        <v>#N/A</v>
      </c>
      <c r="AQ25" s="269" t="e">
        <f t="shared" ca="1" si="15"/>
        <v>#N/A</v>
      </c>
      <c r="AR25" s="270" t="e">
        <f t="shared" ca="1" si="4"/>
        <v>#N/A</v>
      </c>
      <c r="AS25" s="271" t="e">
        <f t="shared" ca="1" si="5"/>
        <v>#N/A</v>
      </c>
      <c r="AT25" s="272" t="e">
        <f ca="1">SUM($AQ$8:$AQ25)/SUM($AQ$8:$AQ$44)</f>
        <v>#N/A</v>
      </c>
      <c r="AU25" s="273" t="e">
        <f t="shared" ca="1" si="16"/>
        <v>#N/A</v>
      </c>
      <c r="AV25" s="274" t="e">
        <f t="shared" ca="1" si="6"/>
        <v>#N/A</v>
      </c>
    </row>
    <row r="26" spans="2:48" ht="19.5" customHeight="1">
      <c r="B26" s="251" t="s">
        <v>82</v>
      </c>
      <c r="C26" s="252" t="s">
        <v>13</v>
      </c>
      <c r="D26" s="253">
        <f ca="1">マージンシート!J22</f>
        <v>0</v>
      </c>
      <c r="E26" s="254">
        <f ca="1">D26*関係係数シート!$D22</f>
        <v>0</v>
      </c>
      <c r="F26" s="254">
        <f ca="1">E26*関係係数シート!$E22</f>
        <v>0</v>
      </c>
      <c r="G26" s="255">
        <f ca="1">E26*関係係数シート!$F22</f>
        <v>0</v>
      </c>
      <c r="H26" s="254">
        <f ca="1"/>
        <v>0</v>
      </c>
      <c r="I26" s="254">
        <f ca="1">H26*関係係数シート!D22</f>
        <v>0</v>
      </c>
      <c r="J26" s="254">
        <f ca="1"/>
        <v>0</v>
      </c>
      <c r="K26" s="254">
        <f ca="1">J26*関係係数シート!$E22</f>
        <v>0</v>
      </c>
      <c r="L26" s="255">
        <f ca="1">J26*関係係数シート!$F22</f>
        <v>0</v>
      </c>
      <c r="M26" s="254">
        <f t="shared" ca="1" si="0"/>
        <v>0</v>
      </c>
      <c r="N26" s="254">
        <f t="shared" ca="1" si="7"/>
        <v>0</v>
      </c>
      <c r="O26" s="256">
        <f t="shared" ca="1" si="8"/>
        <v>0</v>
      </c>
      <c r="P26" s="37"/>
      <c r="Q26" s="257"/>
      <c r="R26" s="258"/>
      <c r="S26" s="254">
        <f ca="1">$R$45*関係係数シート!G22</f>
        <v>0</v>
      </c>
      <c r="T26" s="254">
        <f ca="1">S26*関係係数シート!D22</f>
        <v>0</v>
      </c>
      <c r="U26" s="254">
        <f ca="1"/>
        <v>0</v>
      </c>
      <c r="V26" s="254">
        <f ca="1">U26*関係係数シート!E22</f>
        <v>0</v>
      </c>
      <c r="W26" s="256">
        <f ca="1">U26*関係係数シート!F22</f>
        <v>0</v>
      </c>
      <c r="X26" s="37"/>
      <c r="Y26" s="259">
        <f ca="1">ROUND(E26*関係係数シート!$H22,0)</f>
        <v>0</v>
      </c>
      <c r="Z26" s="260">
        <f ca="1">ROUND(J26*関係係数シート!$H22,0)</f>
        <v>0</v>
      </c>
      <c r="AA26" s="260">
        <f t="shared" ca="1" si="9"/>
        <v>0</v>
      </c>
      <c r="AB26" s="261">
        <f ca="1">ROUND(U26*関係係数シート!$H22,0)</f>
        <v>0</v>
      </c>
      <c r="AC26" s="254">
        <f ca="1">ROUND(E26*関係係数シート!$I22,0)</f>
        <v>0</v>
      </c>
      <c r="AD26" s="255">
        <f ca="1">ROUND(J26*関係係数シート!$I22,0)</f>
        <v>0</v>
      </c>
      <c r="AE26" s="255">
        <f t="shared" ca="1" si="10"/>
        <v>0</v>
      </c>
      <c r="AF26" s="256">
        <f ca="1">ROUND(U26*関係係数シート!$I22,0)</f>
        <v>0</v>
      </c>
      <c r="AH26" s="262">
        <f t="shared" ca="1" si="1"/>
        <v>0</v>
      </c>
      <c r="AI26" s="263">
        <f t="shared" ca="1" si="2"/>
        <v>0</v>
      </c>
      <c r="AJ26" s="264">
        <f t="shared" ca="1" si="11"/>
        <v>0</v>
      </c>
      <c r="AK26" s="262">
        <f t="shared" ca="1" si="12"/>
        <v>0</v>
      </c>
      <c r="AL26" s="265">
        <f t="shared" ca="1" si="13"/>
        <v>0</v>
      </c>
      <c r="AM26" s="266">
        <f t="shared" ca="1" si="14"/>
        <v>1</v>
      </c>
      <c r="AO26" s="267">
        <v>19</v>
      </c>
      <c r="AP26" s="268" t="e">
        <f t="shared" ca="1" si="3"/>
        <v>#N/A</v>
      </c>
      <c r="AQ26" s="269" t="e">
        <f t="shared" ca="1" si="15"/>
        <v>#N/A</v>
      </c>
      <c r="AR26" s="270" t="e">
        <f t="shared" ca="1" si="4"/>
        <v>#N/A</v>
      </c>
      <c r="AS26" s="271" t="e">
        <f t="shared" ca="1" si="5"/>
        <v>#N/A</v>
      </c>
      <c r="AT26" s="272" t="e">
        <f ca="1">SUM($AQ$8:$AQ26)/SUM($AQ$8:$AQ$44)</f>
        <v>#N/A</v>
      </c>
      <c r="AU26" s="273" t="e">
        <f t="shared" ca="1" si="16"/>
        <v>#N/A</v>
      </c>
      <c r="AV26" s="274" t="e">
        <f t="shared" ca="1" si="6"/>
        <v>#N/A</v>
      </c>
    </row>
    <row r="27" spans="2:48" ht="19.5" customHeight="1">
      <c r="B27" s="275" t="s">
        <v>199</v>
      </c>
      <c r="C27" s="276" t="s">
        <v>16</v>
      </c>
      <c r="D27" s="277">
        <f ca="1">マージンシート!J23</f>
        <v>0</v>
      </c>
      <c r="E27" s="278">
        <f ca="1">D27*関係係数シート!$D23</f>
        <v>0</v>
      </c>
      <c r="F27" s="278">
        <f ca="1">E27*関係係数シート!$E23</f>
        <v>0</v>
      </c>
      <c r="G27" s="279">
        <f ca="1">E27*関係係数シート!$F23</f>
        <v>0</v>
      </c>
      <c r="H27" s="278">
        <f ca="1"/>
        <v>0</v>
      </c>
      <c r="I27" s="278">
        <f ca="1">H27*関係係数シート!D23</f>
        <v>0</v>
      </c>
      <c r="J27" s="278">
        <f ca="1"/>
        <v>0</v>
      </c>
      <c r="K27" s="278">
        <f ca="1">J27*関係係数シート!$E23</f>
        <v>0</v>
      </c>
      <c r="L27" s="279">
        <f ca="1">J27*関係係数シート!$F23</f>
        <v>0</v>
      </c>
      <c r="M27" s="278">
        <f t="shared" ca="1" si="0"/>
        <v>0</v>
      </c>
      <c r="N27" s="278">
        <f t="shared" ca="1" si="7"/>
        <v>0</v>
      </c>
      <c r="O27" s="280">
        <f t="shared" ca="1" si="8"/>
        <v>0</v>
      </c>
      <c r="P27" s="37"/>
      <c r="Q27" s="281"/>
      <c r="R27" s="282"/>
      <c r="S27" s="278">
        <f ca="1">$R$45*関係係数シート!G23</f>
        <v>0</v>
      </c>
      <c r="T27" s="278">
        <f ca="1">S27*関係係数シート!D23</f>
        <v>0</v>
      </c>
      <c r="U27" s="278">
        <f ca="1"/>
        <v>0</v>
      </c>
      <c r="V27" s="278">
        <f ca="1">U27*関係係数シート!E23</f>
        <v>0</v>
      </c>
      <c r="W27" s="280">
        <f ca="1">U27*関係係数シート!F23</f>
        <v>0</v>
      </c>
      <c r="X27" s="37"/>
      <c r="Y27" s="283">
        <f ca="1">ROUND(E27*関係係数シート!$H23,0)</f>
        <v>0</v>
      </c>
      <c r="Z27" s="284">
        <f ca="1">ROUND(J27*関係係数シート!$H23,0)</f>
        <v>0</v>
      </c>
      <c r="AA27" s="284">
        <f t="shared" ca="1" si="9"/>
        <v>0</v>
      </c>
      <c r="AB27" s="285">
        <f ca="1">ROUND(U27*関係係数シート!$H23,0)</f>
        <v>0</v>
      </c>
      <c r="AC27" s="278">
        <f ca="1">ROUND(E27*関係係数シート!$I23,0)</f>
        <v>0</v>
      </c>
      <c r="AD27" s="279">
        <f ca="1">ROUND(J27*関係係数シート!$I23,0)</f>
        <v>0</v>
      </c>
      <c r="AE27" s="279">
        <f t="shared" ca="1" si="10"/>
        <v>0</v>
      </c>
      <c r="AF27" s="280">
        <f ca="1">ROUND(U27*関係係数シート!$I23,0)</f>
        <v>0</v>
      </c>
      <c r="AH27" s="286">
        <f t="shared" ca="1" si="1"/>
        <v>0</v>
      </c>
      <c r="AI27" s="287">
        <f t="shared" ca="1" si="2"/>
        <v>0</v>
      </c>
      <c r="AJ27" s="288">
        <f t="shared" ca="1" si="11"/>
        <v>0</v>
      </c>
      <c r="AK27" s="286">
        <f t="shared" ca="1" si="12"/>
        <v>0</v>
      </c>
      <c r="AL27" s="289">
        <f t="shared" ca="1" si="13"/>
        <v>0</v>
      </c>
      <c r="AM27" s="290">
        <f t="shared" ca="1" si="14"/>
        <v>1</v>
      </c>
      <c r="AO27" s="291">
        <v>20</v>
      </c>
      <c r="AP27" s="292" t="e">
        <f t="shared" ca="1" si="3"/>
        <v>#N/A</v>
      </c>
      <c r="AQ27" s="293" t="e">
        <f t="shared" ca="1" si="15"/>
        <v>#N/A</v>
      </c>
      <c r="AR27" s="294" t="e">
        <f t="shared" ca="1" si="4"/>
        <v>#N/A</v>
      </c>
      <c r="AS27" s="295" t="e">
        <f t="shared" ca="1" si="5"/>
        <v>#N/A</v>
      </c>
      <c r="AT27" s="296" t="e">
        <f ca="1">SUM($AQ$8:$AQ27)/SUM($AQ$8:$AQ$44)</f>
        <v>#N/A</v>
      </c>
      <c r="AU27" s="297" t="e">
        <f t="shared" ca="1" si="16"/>
        <v>#N/A</v>
      </c>
      <c r="AV27" s="298" t="e">
        <f t="shared" ca="1" si="6"/>
        <v>#N/A</v>
      </c>
    </row>
    <row r="28" spans="2:48" ht="19.5" customHeight="1">
      <c r="B28" s="299" t="s">
        <v>200</v>
      </c>
      <c r="C28" s="300" t="s">
        <v>17</v>
      </c>
      <c r="D28" s="301">
        <f ca="1">マージンシート!J24</f>
        <v>0</v>
      </c>
      <c r="E28" s="302">
        <f ca="1">D28*関係係数シート!$D24</f>
        <v>0</v>
      </c>
      <c r="F28" s="302">
        <f ca="1">E28*関係係数シート!$E24</f>
        <v>0</v>
      </c>
      <c r="G28" s="303">
        <f ca="1">E28*関係係数シート!$F24</f>
        <v>0</v>
      </c>
      <c r="H28" s="302">
        <f ca="1"/>
        <v>0</v>
      </c>
      <c r="I28" s="302">
        <f ca="1">H28*関係係数シート!D24</f>
        <v>0</v>
      </c>
      <c r="J28" s="302">
        <f ca="1"/>
        <v>0</v>
      </c>
      <c r="K28" s="302">
        <f ca="1">J28*関係係数シート!$E24</f>
        <v>0</v>
      </c>
      <c r="L28" s="303">
        <f ca="1">J28*関係係数シート!$F24</f>
        <v>0</v>
      </c>
      <c r="M28" s="302">
        <f t="shared" ca="1" si="0"/>
        <v>0</v>
      </c>
      <c r="N28" s="302">
        <f t="shared" ca="1" si="7"/>
        <v>0</v>
      </c>
      <c r="O28" s="304">
        <f t="shared" ca="1" si="8"/>
        <v>0</v>
      </c>
      <c r="P28" s="37"/>
      <c r="Q28" s="305"/>
      <c r="R28" s="306"/>
      <c r="S28" s="302">
        <f ca="1">$R$45*関係係数シート!G24</f>
        <v>0</v>
      </c>
      <c r="T28" s="302">
        <f ca="1">S28*関係係数シート!D24</f>
        <v>0</v>
      </c>
      <c r="U28" s="302">
        <f ca="1"/>
        <v>0</v>
      </c>
      <c r="V28" s="302">
        <f ca="1">U28*関係係数シート!E24</f>
        <v>0</v>
      </c>
      <c r="W28" s="304">
        <f ca="1">U28*関係係数シート!F24</f>
        <v>0</v>
      </c>
      <c r="X28" s="37"/>
      <c r="Y28" s="307">
        <f ca="1">ROUND(E28*関係係数シート!$H24,0)</f>
        <v>0</v>
      </c>
      <c r="Z28" s="308">
        <f ca="1">ROUND(J28*関係係数シート!$H24,0)</f>
        <v>0</v>
      </c>
      <c r="AA28" s="308">
        <f t="shared" ca="1" si="9"/>
        <v>0</v>
      </c>
      <c r="AB28" s="309">
        <f ca="1">ROUND(U28*関係係数シート!$H24,0)</f>
        <v>0</v>
      </c>
      <c r="AC28" s="302">
        <f ca="1">ROUND(E28*関係係数シート!$I24,0)</f>
        <v>0</v>
      </c>
      <c r="AD28" s="303">
        <f ca="1">ROUND(J28*関係係数シート!$I24,0)</f>
        <v>0</v>
      </c>
      <c r="AE28" s="303">
        <f t="shared" ca="1" si="10"/>
        <v>0</v>
      </c>
      <c r="AF28" s="304">
        <f ca="1">ROUND(U28*関係係数シート!$I24,0)</f>
        <v>0</v>
      </c>
      <c r="AH28" s="310">
        <f t="shared" ca="1" si="1"/>
        <v>0</v>
      </c>
      <c r="AI28" s="311">
        <f t="shared" ca="1" si="2"/>
        <v>0</v>
      </c>
      <c r="AJ28" s="312">
        <f t="shared" ca="1" si="11"/>
        <v>0</v>
      </c>
      <c r="AK28" s="310">
        <f t="shared" ca="1" si="12"/>
        <v>0</v>
      </c>
      <c r="AL28" s="313">
        <f t="shared" ca="1" si="13"/>
        <v>0</v>
      </c>
      <c r="AM28" s="314">
        <f t="shared" ca="1" si="14"/>
        <v>1</v>
      </c>
      <c r="AO28" s="315">
        <v>21</v>
      </c>
      <c r="AP28" s="316" t="e">
        <f t="shared" ca="1" si="3"/>
        <v>#N/A</v>
      </c>
      <c r="AQ28" s="317" t="e">
        <f t="shared" ca="1" si="15"/>
        <v>#N/A</v>
      </c>
      <c r="AR28" s="318" t="e">
        <f t="shared" ca="1" si="4"/>
        <v>#N/A</v>
      </c>
      <c r="AS28" s="319" t="e">
        <f t="shared" ca="1" si="5"/>
        <v>#N/A</v>
      </c>
      <c r="AT28" s="320" t="e">
        <f ca="1">SUM($AQ$8:$AQ28)/SUM($AQ$8:$AQ$44)</f>
        <v>#N/A</v>
      </c>
      <c r="AU28" s="321" t="e">
        <f t="shared" ca="1" si="16"/>
        <v>#N/A</v>
      </c>
      <c r="AV28" s="322" t="e">
        <f t="shared" ca="1" si="6"/>
        <v>#N/A</v>
      </c>
    </row>
    <row r="29" spans="2:48" ht="19.5" customHeight="1">
      <c r="B29" s="251" t="s">
        <v>201</v>
      </c>
      <c r="C29" s="252" t="s">
        <v>18</v>
      </c>
      <c r="D29" s="253">
        <f ca="1">マージンシート!J25</f>
        <v>0</v>
      </c>
      <c r="E29" s="254">
        <f ca="1">D29*関係係数シート!$D25</f>
        <v>0</v>
      </c>
      <c r="F29" s="254">
        <f ca="1">E29*関係係数シート!$E25</f>
        <v>0</v>
      </c>
      <c r="G29" s="255">
        <f ca="1">E29*関係係数シート!$F25</f>
        <v>0</v>
      </c>
      <c r="H29" s="254">
        <f ca="1"/>
        <v>0</v>
      </c>
      <c r="I29" s="254">
        <f ca="1">H29*関係係数シート!D25</f>
        <v>0</v>
      </c>
      <c r="J29" s="254">
        <f ca="1"/>
        <v>0</v>
      </c>
      <c r="K29" s="254">
        <f ca="1">J29*関係係数シート!$E25</f>
        <v>0</v>
      </c>
      <c r="L29" s="255">
        <f ca="1">J29*関係係数シート!$F25</f>
        <v>0</v>
      </c>
      <c r="M29" s="254">
        <f t="shared" ca="1" si="0"/>
        <v>0</v>
      </c>
      <c r="N29" s="254">
        <f t="shared" ca="1" si="7"/>
        <v>0</v>
      </c>
      <c r="O29" s="256">
        <f t="shared" ca="1" si="8"/>
        <v>0</v>
      </c>
      <c r="P29" s="37"/>
      <c r="Q29" s="257"/>
      <c r="R29" s="258"/>
      <c r="S29" s="254">
        <f ca="1">$R$45*関係係数シート!G25</f>
        <v>0</v>
      </c>
      <c r="T29" s="254">
        <f ca="1">S29*関係係数シート!D25</f>
        <v>0</v>
      </c>
      <c r="U29" s="254">
        <f ca="1"/>
        <v>0</v>
      </c>
      <c r="V29" s="254">
        <f ca="1">U29*関係係数シート!E25</f>
        <v>0</v>
      </c>
      <c r="W29" s="256">
        <f ca="1">U29*関係係数シート!F25</f>
        <v>0</v>
      </c>
      <c r="X29" s="37"/>
      <c r="Y29" s="259">
        <f ca="1">ROUND(E29*関係係数シート!$H25,0)</f>
        <v>0</v>
      </c>
      <c r="Z29" s="260">
        <f ca="1">ROUND(J29*関係係数シート!$H25,0)</f>
        <v>0</v>
      </c>
      <c r="AA29" s="260">
        <f t="shared" ca="1" si="9"/>
        <v>0</v>
      </c>
      <c r="AB29" s="261">
        <f ca="1">ROUND(U29*関係係数シート!$H25,0)</f>
        <v>0</v>
      </c>
      <c r="AC29" s="254">
        <f ca="1">ROUND(E29*関係係数シート!$I25,0)</f>
        <v>0</v>
      </c>
      <c r="AD29" s="255">
        <f ca="1">ROUND(J29*関係係数シート!$I25,0)</f>
        <v>0</v>
      </c>
      <c r="AE29" s="255">
        <f t="shared" ca="1" si="10"/>
        <v>0</v>
      </c>
      <c r="AF29" s="256">
        <f ca="1">ROUND(U29*関係係数シート!$I25,0)</f>
        <v>0</v>
      </c>
      <c r="AH29" s="262">
        <f t="shared" ca="1" si="1"/>
        <v>0</v>
      </c>
      <c r="AI29" s="263">
        <f t="shared" ca="1" si="2"/>
        <v>0</v>
      </c>
      <c r="AJ29" s="264">
        <f t="shared" ca="1" si="11"/>
        <v>0</v>
      </c>
      <c r="AK29" s="262">
        <f t="shared" ca="1" si="12"/>
        <v>0</v>
      </c>
      <c r="AL29" s="265">
        <f t="shared" ca="1" si="13"/>
        <v>0</v>
      </c>
      <c r="AM29" s="266">
        <f t="shared" ca="1" si="14"/>
        <v>1</v>
      </c>
      <c r="AO29" s="267">
        <v>22</v>
      </c>
      <c r="AP29" s="268" t="e">
        <f t="shared" ca="1" si="3"/>
        <v>#N/A</v>
      </c>
      <c r="AQ29" s="269" t="e">
        <f t="shared" ca="1" si="15"/>
        <v>#N/A</v>
      </c>
      <c r="AR29" s="270" t="e">
        <f t="shared" ca="1" si="4"/>
        <v>#N/A</v>
      </c>
      <c r="AS29" s="271" t="e">
        <f t="shared" ca="1" si="5"/>
        <v>#N/A</v>
      </c>
      <c r="AT29" s="272" t="e">
        <f ca="1">SUM($AQ$8:$AQ29)/SUM($AQ$8:$AQ$44)</f>
        <v>#N/A</v>
      </c>
      <c r="AU29" s="273" t="e">
        <f t="shared" ca="1" si="16"/>
        <v>#N/A</v>
      </c>
      <c r="AV29" s="274" t="e">
        <f t="shared" ca="1" si="6"/>
        <v>#N/A</v>
      </c>
    </row>
    <row r="30" spans="2:48" ht="19.5" customHeight="1">
      <c r="B30" s="251" t="s">
        <v>202</v>
      </c>
      <c r="C30" s="252" t="s">
        <v>203</v>
      </c>
      <c r="D30" s="253">
        <f ca="1">マージンシート!J26</f>
        <v>0</v>
      </c>
      <c r="E30" s="254">
        <f ca="1">D30*関係係数シート!$D26</f>
        <v>0</v>
      </c>
      <c r="F30" s="254">
        <f ca="1">E30*関係係数シート!$E26</f>
        <v>0</v>
      </c>
      <c r="G30" s="255">
        <f ca="1">E30*関係係数シート!$F26</f>
        <v>0</v>
      </c>
      <c r="H30" s="254">
        <f ca="1"/>
        <v>0</v>
      </c>
      <c r="I30" s="254">
        <f ca="1">H30*関係係数シート!D26</f>
        <v>0</v>
      </c>
      <c r="J30" s="254">
        <f ca="1"/>
        <v>0</v>
      </c>
      <c r="K30" s="254">
        <f ca="1">J30*関係係数シート!$E26</f>
        <v>0</v>
      </c>
      <c r="L30" s="255">
        <f ca="1">J30*関係係数シート!$F26</f>
        <v>0</v>
      </c>
      <c r="M30" s="254">
        <f t="shared" ca="1" si="0"/>
        <v>0</v>
      </c>
      <c r="N30" s="254">
        <f t="shared" ca="1" si="7"/>
        <v>0</v>
      </c>
      <c r="O30" s="256">
        <f t="shared" ca="1" si="8"/>
        <v>0</v>
      </c>
      <c r="P30" s="37"/>
      <c r="Q30" s="257"/>
      <c r="R30" s="258"/>
      <c r="S30" s="254">
        <f ca="1">$R$45*関係係数シート!G26</f>
        <v>0</v>
      </c>
      <c r="T30" s="254">
        <f ca="1">S30*関係係数シート!D26</f>
        <v>0</v>
      </c>
      <c r="U30" s="254">
        <f ca="1"/>
        <v>0</v>
      </c>
      <c r="V30" s="254">
        <f ca="1">U30*関係係数シート!E26</f>
        <v>0</v>
      </c>
      <c r="W30" s="256">
        <f ca="1">U30*関係係数シート!F26</f>
        <v>0</v>
      </c>
      <c r="X30" s="37"/>
      <c r="Y30" s="259">
        <f ca="1">ROUND(E30*関係係数シート!$H26,0)</f>
        <v>0</v>
      </c>
      <c r="Z30" s="260">
        <f ca="1">ROUND(J30*関係係数シート!$H26,0)</f>
        <v>0</v>
      </c>
      <c r="AA30" s="260">
        <f t="shared" ca="1" si="9"/>
        <v>0</v>
      </c>
      <c r="AB30" s="261">
        <f ca="1">ROUND(U30*関係係数シート!$H26,0)</f>
        <v>0</v>
      </c>
      <c r="AC30" s="254">
        <f ca="1">ROUND(E30*関係係数シート!$I26,0)</f>
        <v>0</v>
      </c>
      <c r="AD30" s="255">
        <f ca="1">ROUND(J30*関係係数シート!$I26,0)</f>
        <v>0</v>
      </c>
      <c r="AE30" s="255">
        <f t="shared" ca="1" si="10"/>
        <v>0</v>
      </c>
      <c r="AF30" s="256">
        <f ca="1">ROUND(U30*関係係数シート!$I26,0)</f>
        <v>0</v>
      </c>
      <c r="AH30" s="262">
        <f t="shared" ca="1" si="1"/>
        <v>0</v>
      </c>
      <c r="AI30" s="263">
        <f t="shared" ca="1" si="2"/>
        <v>0</v>
      </c>
      <c r="AJ30" s="264">
        <f t="shared" ca="1" si="11"/>
        <v>0</v>
      </c>
      <c r="AK30" s="262">
        <f t="shared" ca="1" si="12"/>
        <v>0</v>
      </c>
      <c r="AL30" s="265">
        <f t="shared" ca="1" si="13"/>
        <v>0</v>
      </c>
      <c r="AM30" s="266">
        <f t="shared" ca="1" si="14"/>
        <v>1</v>
      </c>
      <c r="AO30" s="267">
        <v>23</v>
      </c>
      <c r="AP30" s="268" t="e">
        <f t="shared" ca="1" si="3"/>
        <v>#N/A</v>
      </c>
      <c r="AQ30" s="269" t="e">
        <f t="shared" ca="1" si="15"/>
        <v>#N/A</v>
      </c>
      <c r="AR30" s="270" t="e">
        <f t="shared" ca="1" si="4"/>
        <v>#N/A</v>
      </c>
      <c r="AS30" s="271" t="e">
        <f t="shared" ca="1" si="5"/>
        <v>#N/A</v>
      </c>
      <c r="AT30" s="272" t="e">
        <f ca="1">SUM($AQ$8:$AQ30)/SUM($AQ$8:$AQ$44)</f>
        <v>#N/A</v>
      </c>
      <c r="AU30" s="273" t="e">
        <f t="shared" ca="1" si="16"/>
        <v>#N/A</v>
      </c>
      <c r="AV30" s="274" t="e">
        <f t="shared" ca="1" si="6"/>
        <v>#N/A</v>
      </c>
    </row>
    <row r="31" spans="2:48" ht="19.5" customHeight="1">
      <c r="B31" s="251" t="s">
        <v>204</v>
      </c>
      <c r="C31" s="252" t="s">
        <v>85</v>
      </c>
      <c r="D31" s="253">
        <f ca="1">マージンシート!J27</f>
        <v>0</v>
      </c>
      <c r="E31" s="254">
        <f ca="1">D31*関係係数シート!$D27</f>
        <v>0</v>
      </c>
      <c r="F31" s="254">
        <f ca="1">E31*関係係数シート!$E27</f>
        <v>0</v>
      </c>
      <c r="G31" s="255">
        <f ca="1">E31*関係係数シート!$F27</f>
        <v>0</v>
      </c>
      <c r="H31" s="254">
        <f ca="1"/>
        <v>0</v>
      </c>
      <c r="I31" s="254">
        <f ca="1">H31*関係係数シート!D27</f>
        <v>0</v>
      </c>
      <c r="J31" s="254">
        <f ca="1"/>
        <v>0</v>
      </c>
      <c r="K31" s="254">
        <f ca="1">J31*関係係数シート!$E27</f>
        <v>0</v>
      </c>
      <c r="L31" s="255">
        <f ca="1">J31*関係係数シート!$F27</f>
        <v>0</v>
      </c>
      <c r="M31" s="254">
        <f t="shared" ca="1" si="0"/>
        <v>0</v>
      </c>
      <c r="N31" s="254">
        <f t="shared" ca="1" si="7"/>
        <v>0</v>
      </c>
      <c r="O31" s="256">
        <f t="shared" ca="1" si="8"/>
        <v>0</v>
      </c>
      <c r="P31" s="37"/>
      <c r="Q31" s="257"/>
      <c r="R31" s="258"/>
      <c r="S31" s="254">
        <f ca="1">$R$45*関係係数シート!G27</f>
        <v>0</v>
      </c>
      <c r="T31" s="254">
        <f ca="1">S31*関係係数シート!D27</f>
        <v>0</v>
      </c>
      <c r="U31" s="254">
        <f ca="1"/>
        <v>0</v>
      </c>
      <c r="V31" s="254">
        <f ca="1">U31*関係係数シート!E27</f>
        <v>0</v>
      </c>
      <c r="W31" s="256">
        <f ca="1">U31*関係係数シート!F27</f>
        <v>0</v>
      </c>
      <c r="X31" s="37"/>
      <c r="Y31" s="259">
        <f ca="1">ROUND(E31*関係係数シート!$H27,0)</f>
        <v>0</v>
      </c>
      <c r="Z31" s="260">
        <f ca="1">ROUND(J31*関係係数シート!$H27,0)</f>
        <v>0</v>
      </c>
      <c r="AA31" s="260">
        <f t="shared" ca="1" si="9"/>
        <v>0</v>
      </c>
      <c r="AB31" s="261">
        <f ca="1">ROUND(U31*関係係数シート!$H27,0)</f>
        <v>0</v>
      </c>
      <c r="AC31" s="254">
        <f ca="1">ROUND(E31*関係係数シート!$I27,0)</f>
        <v>0</v>
      </c>
      <c r="AD31" s="255">
        <f ca="1">ROUND(J31*関係係数シート!$I27,0)</f>
        <v>0</v>
      </c>
      <c r="AE31" s="255">
        <f t="shared" ca="1" si="10"/>
        <v>0</v>
      </c>
      <c r="AF31" s="256">
        <f ca="1">ROUND(U31*関係係数シート!$I27,0)</f>
        <v>0</v>
      </c>
      <c r="AH31" s="262">
        <f t="shared" ca="1" si="1"/>
        <v>0</v>
      </c>
      <c r="AI31" s="263">
        <f t="shared" ca="1" si="2"/>
        <v>0</v>
      </c>
      <c r="AJ31" s="264">
        <f t="shared" ca="1" si="11"/>
        <v>0</v>
      </c>
      <c r="AK31" s="262">
        <f t="shared" ca="1" si="12"/>
        <v>0</v>
      </c>
      <c r="AL31" s="265">
        <f t="shared" ca="1" si="13"/>
        <v>0</v>
      </c>
      <c r="AM31" s="266">
        <f t="shared" ca="1" si="14"/>
        <v>1</v>
      </c>
      <c r="AO31" s="267">
        <v>24</v>
      </c>
      <c r="AP31" s="268" t="e">
        <f t="shared" ca="1" si="3"/>
        <v>#N/A</v>
      </c>
      <c r="AQ31" s="269" t="e">
        <f t="shared" ca="1" si="15"/>
        <v>#N/A</v>
      </c>
      <c r="AR31" s="270" t="e">
        <f t="shared" ca="1" si="4"/>
        <v>#N/A</v>
      </c>
      <c r="AS31" s="271" t="e">
        <f t="shared" ca="1" si="5"/>
        <v>#N/A</v>
      </c>
      <c r="AT31" s="272" t="e">
        <f ca="1">SUM($AQ$8:$AQ31)/SUM($AQ$8:$AQ$44)</f>
        <v>#N/A</v>
      </c>
      <c r="AU31" s="273" t="e">
        <f t="shared" ca="1" si="16"/>
        <v>#N/A</v>
      </c>
      <c r="AV31" s="274" t="e">
        <f t="shared" ca="1" si="6"/>
        <v>#N/A</v>
      </c>
    </row>
    <row r="32" spans="2:48" ht="19.5" customHeight="1">
      <c r="B32" s="275" t="s">
        <v>205</v>
      </c>
      <c r="C32" s="276" t="s">
        <v>20</v>
      </c>
      <c r="D32" s="277">
        <f ca="1">マージンシート!J28</f>
        <v>0</v>
      </c>
      <c r="E32" s="278">
        <f ca="1">D32*関係係数シート!$D28</f>
        <v>0</v>
      </c>
      <c r="F32" s="278">
        <f ca="1">E32*関係係数シート!$E28</f>
        <v>0</v>
      </c>
      <c r="G32" s="279">
        <f ca="1">E32*関係係数シート!$F28</f>
        <v>0</v>
      </c>
      <c r="H32" s="278">
        <f ca="1"/>
        <v>0</v>
      </c>
      <c r="I32" s="278">
        <f ca="1">H32*関係係数シート!D28</f>
        <v>0</v>
      </c>
      <c r="J32" s="278">
        <f ca="1"/>
        <v>0</v>
      </c>
      <c r="K32" s="278">
        <f ca="1">J32*関係係数シート!$E28</f>
        <v>0</v>
      </c>
      <c r="L32" s="279">
        <f ca="1">J32*関係係数シート!$F28</f>
        <v>0</v>
      </c>
      <c r="M32" s="278">
        <f t="shared" ca="1" si="0"/>
        <v>0</v>
      </c>
      <c r="N32" s="278">
        <f t="shared" ca="1" si="7"/>
        <v>0</v>
      </c>
      <c r="O32" s="280">
        <f t="shared" ca="1" si="8"/>
        <v>0</v>
      </c>
      <c r="P32" s="37"/>
      <c r="Q32" s="281"/>
      <c r="R32" s="282"/>
      <c r="S32" s="278">
        <f ca="1">$R$45*関係係数シート!G28</f>
        <v>0</v>
      </c>
      <c r="T32" s="278">
        <f ca="1">S32*関係係数シート!D28</f>
        <v>0</v>
      </c>
      <c r="U32" s="278">
        <f ca="1"/>
        <v>0</v>
      </c>
      <c r="V32" s="278">
        <f ca="1">U32*関係係数シート!E28</f>
        <v>0</v>
      </c>
      <c r="W32" s="280">
        <f ca="1">U32*関係係数シート!F28</f>
        <v>0</v>
      </c>
      <c r="X32" s="37"/>
      <c r="Y32" s="283">
        <f ca="1">ROUND(E32*関係係数シート!$H28,0)</f>
        <v>0</v>
      </c>
      <c r="Z32" s="284">
        <f ca="1">ROUND(J32*関係係数シート!$H28,0)</f>
        <v>0</v>
      </c>
      <c r="AA32" s="284">
        <f t="shared" ca="1" si="9"/>
        <v>0</v>
      </c>
      <c r="AB32" s="285">
        <f ca="1">ROUND(U32*関係係数シート!$H28,0)</f>
        <v>0</v>
      </c>
      <c r="AC32" s="278">
        <f ca="1">ROUND(E32*関係係数シート!$I28,0)</f>
        <v>0</v>
      </c>
      <c r="AD32" s="279">
        <f ca="1">ROUND(J32*関係係数シート!$I28,0)</f>
        <v>0</v>
      </c>
      <c r="AE32" s="279">
        <f t="shared" ca="1" si="10"/>
        <v>0</v>
      </c>
      <c r="AF32" s="280">
        <f ca="1">ROUND(U32*関係係数シート!$I28,0)</f>
        <v>0</v>
      </c>
      <c r="AH32" s="286">
        <f t="shared" ca="1" si="1"/>
        <v>0</v>
      </c>
      <c r="AI32" s="287">
        <f t="shared" ca="1" si="2"/>
        <v>0</v>
      </c>
      <c r="AJ32" s="288">
        <f t="shared" ca="1" si="11"/>
        <v>0</v>
      </c>
      <c r="AK32" s="286">
        <f t="shared" ca="1" si="12"/>
        <v>0</v>
      </c>
      <c r="AL32" s="289">
        <f t="shared" ca="1" si="13"/>
        <v>0</v>
      </c>
      <c r="AM32" s="290">
        <f t="shared" ca="1" si="14"/>
        <v>1</v>
      </c>
      <c r="AO32" s="291">
        <v>25</v>
      </c>
      <c r="AP32" s="292" t="e">
        <f t="shared" ca="1" si="3"/>
        <v>#N/A</v>
      </c>
      <c r="AQ32" s="293" t="e">
        <f t="shared" ca="1" si="15"/>
        <v>#N/A</v>
      </c>
      <c r="AR32" s="294" t="e">
        <f t="shared" ca="1" si="4"/>
        <v>#N/A</v>
      </c>
      <c r="AS32" s="295" t="e">
        <f t="shared" ca="1" si="5"/>
        <v>#N/A</v>
      </c>
      <c r="AT32" s="296" t="e">
        <f ca="1">SUM($AQ$8:$AQ32)/SUM($AQ$8:$AQ$44)</f>
        <v>#N/A</v>
      </c>
      <c r="AU32" s="297" t="e">
        <f t="shared" ca="1" si="16"/>
        <v>#N/A</v>
      </c>
      <c r="AV32" s="298" t="e">
        <f t="shared" ca="1" si="6"/>
        <v>#N/A</v>
      </c>
    </row>
    <row r="33" spans="2:48" ht="19.5" customHeight="1">
      <c r="B33" s="299" t="s">
        <v>206</v>
      </c>
      <c r="C33" s="300" t="s">
        <v>22</v>
      </c>
      <c r="D33" s="301">
        <f ca="1">マージンシート!J29</f>
        <v>0</v>
      </c>
      <c r="E33" s="302">
        <f ca="1">D33*関係係数シート!$D29</f>
        <v>0</v>
      </c>
      <c r="F33" s="302">
        <f ca="1">E33*関係係数シート!$E29</f>
        <v>0</v>
      </c>
      <c r="G33" s="303">
        <f ca="1">E33*関係係数シート!$F29</f>
        <v>0</v>
      </c>
      <c r="H33" s="302">
        <f ca="1"/>
        <v>0</v>
      </c>
      <c r="I33" s="302">
        <f ca="1">H33*関係係数シート!D29</f>
        <v>0</v>
      </c>
      <c r="J33" s="302">
        <f ca="1"/>
        <v>0</v>
      </c>
      <c r="K33" s="302">
        <f ca="1">J33*関係係数シート!$E29</f>
        <v>0</v>
      </c>
      <c r="L33" s="303">
        <f ca="1">J33*関係係数シート!$F29</f>
        <v>0</v>
      </c>
      <c r="M33" s="302">
        <f t="shared" ca="1" si="0"/>
        <v>0</v>
      </c>
      <c r="N33" s="302">
        <f t="shared" ca="1" si="7"/>
        <v>0</v>
      </c>
      <c r="O33" s="304">
        <f t="shared" ca="1" si="8"/>
        <v>0</v>
      </c>
      <c r="P33" s="37"/>
      <c r="Q33" s="305"/>
      <c r="R33" s="306"/>
      <c r="S33" s="302">
        <f ca="1">$R$45*関係係数シート!G29</f>
        <v>0</v>
      </c>
      <c r="T33" s="302">
        <f ca="1">S33*関係係数シート!D29</f>
        <v>0</v>
      </c>
      <c r="U33" s="302">
        <f ca="1"/>
        <v>0</v>
      </c>
      <c r="V33" s="302">
        <f ca="1">U33*関係係数シート!E29</f>
        <v>0</v>
      </c>
      <c r="W33" s="304">
        <f ca="1">U33*関係係数シート!F29</f>
        <v>0</v>
      </c>
      <c r="X33" s="37"/>
      <c r="Y33" s="307">
        <f ca="1">ROUND(E33*関係係数シート!$H29,0)</f>
        <v>0</v>
      </c>
      <c r="Z33" s="308">
        <f ca="1">ROUND(J33*関係係数シート!$H29,0)</f>
        <v>0</v>
      </c>
      <c r="AA33" s="308">
        <f t="shared" ca="1" si="9"/>
        <v>0</v>
      </c>
      <c r="AB33" s="309">
        <f ca="1">ROUND(U33*関係係数シート!$H29,0)</f>
        <v>0</v>
      </c>
      <c r="AC33" s="302">
        <f ca="1">ROUND(E33*関係係数シート!$I29,0)</f>
        <v>0</v>
      </c>
      <c r="AD33" s="303">
        <f ca="1">ROUND(J33*関係係数シート!$I29,0)</f>
        <v>0</v>
      </c>
      <c r="AE33" s="303">
        <f t="shared" ca="1" si="10"/>
        <v>0</v>
      </c>
      <c r="AF33" s="304">
        <f ca="1">ROUND(U33*関係係数シート!$I29,0)</f>
        <v>0</v>
      </c>
      <c r="AH33" s="310">
        <f t="shared" ca="1" si="1"/>
        <v>0</v>
      </c>
      <c r="AI33" s="311">
        <f t="shared" ca="1" si="2"/>
        <v>0</v>
      </c>
      <c r="AJ33" s="312">
        <f t="shared" ca="1" si="11"/>
        <v>0</v>
      </c>
      <c r="AK33" s="310">
        <f t="shared" ca="1" si="12"/>
        <v>0</v>
      </c>
      <c r="AL33" s="313">
        <f t="shared" ca="1" si="13"/>
        <v>0</v>
      </c>
      <c r="AM33" s="314">
        <f t="shared" ca="1" si="14"/>
        <v>1</v>
      </c>
      <c r="AO33" s="315">
        <v>26</v>
      </c>
      <c r="AP33" s="316" t="e">
        <f t="shared" ca="1" si="3"/>
        <v>#N/A</v>
      </c>
      <c r="AQ33" s="317" t="e">
        <f t="shared" ca="1" si="15"/>
        <v>#N/A</v>
      </c>
      <c r="AR33" s="318" t="e">
        <f t="shared" ca="1" si="4"/>
        <v>#N/A</v>
      </c>
      <c r="AS33" s="319" t="e">
        <f t="shared" ca="1" si="5"/>
        <v>#N/A</v>
      </c>
      <c r="AT33" s="320" t="e">
        <f ca="1">SUM($AQ$8:$AQ33)/SUM($AQ$8:$AQ$44)</f>
        <v>#N/A</v>
      </c>
      <c r="AU33" s="321" t="e">
        <f t="shared" ca="1" si="16"/>
        <v>#N/A</v>
      </c>
      <c r="AV33" s="322" t="e">
        <f t="shared" ca="1" si="6"/>
        <v>#N/A</v>
      </c>
    </row>
    <row r="34" spans="2:48" ht="19.5" customHeight="1">
      <c r="B34" s="251" t="s">
        <v>207</v>
      </c>
      <c r="C34" s="252" t="s">
        <v>24</v>
      </c>
      <c r="D34" s="253">
        <f ca="1">マージンシート!J30</f>
        <v>0</v>
      </c>
      <c r="E34" s="254">
        <f ca="1">D34*関係係数シート!$D30</f>
        <v>0</v>
      </c>
      <c r="F34" s="254">
        <f ca="1">E34*関係係数シート!$E30</f>
        <v>0</v>
      </c>
      <c r="G34" s="255">
        <f ca="1">E34*関係係数シート!$F30</f>
        <v>0</v>
      </c>
      <c r="H34" s="254">
        <f ca="1"/>
        <v>0</v>
      </c>
      <c r="I34" s="254">
        <f ca="1">H34*関係係数シート!D30</f>
        <v>0</v>
      </c>
      <c r="J34" s="254">
        <f ca="1"/>
        <v>0</v>
      </c>
      <c r="K34" s="254">
        <f ca="1">J34*関係係数シート!$E30</f>
        <v>0</v>
      </c>
      <c r="L34" s="255">
        <f ca="1">J34*関係係数シート!$F30</f>
        <v>0</v>
      </c>
      <c r="M34" s="254">
        <f t="shared" ca="1" si="0"/>
        <v>0</v>
      </c>
      <c r="N34" s="254">
        <f t="shared" ca="1" si="7"/>
        <v>0</v>
      </c>
      <c r="O34" s="256">
        <f t="shared" ca="1" si="8"/>
        <v>0</v>
      </c>
      <c r="P34" s="37"/>
      <c r="Q34" s="257"/>
      <c r="R34" s="258"/>
      <c r="S34" s="254">
        <f ca="1">$R$45*関係係数シート!G30</f>
        <v>0</v>
      </c>
      <c r="T34" s="254">
        <f ca="1">S34*関係係数シート!D30</f>
        <v>0</v>
      </c>
      <c r="U34" s="254">
        <f ca="1"/>
        <v>0</v>
      </c>
      <c r="V34" s="254">
        <f ca="1">U34*関係係数シート!E30</f>
        <v>0</v>
      </c>
      <c r="W34" s="256">
        <f ca="1">U34*関係係数シート!F30</f>
        <v>0</v>
      </c>
      <c r="X34" s="37"/>
      <c r="Y34" s="259">
        <f ca="1">ROUND(E34*関係係数シート!$H30,0)</f>
        <v>0</v>
      </c>
      <c r="Z34" s="260">
        <f ca="1">ROUND(J34*関係係数シート!$H30,0)</f>
        <v>0</v>
      </c>
      <c r="AA34" s="260">
        <f t="shared" ca="1" si="9"/>
        <v>0</v>
      </c>
      <c r="AB34" s="261">
        <f ca="1">ROUND(U34*関係係数シート!$H30,0)</f>
        <v>0</v>
      </c>
      <c r="AC34" s="254">
        <f ca="1">ROUND(E34*関係係数シート!$I30,0)</f>
        <v>0</v>
      </c>
      <c r="AD34" s="255">
        <f ca="1">ROUND(J34*関係係数シート!$I30,0)</f>
        <v>0</v>
      </c>
      <c r="AE34" s="255">
        <f t="shared" ca="1" si="10"/>
        <v>0</v>
      </c>
      <c r="AF34" s="256">
        <f ca="1">ROUND(U34*関係係数シート!$I30,0)</f>
        <v>0</v>
      </c>
      <c r="AH34" s="262">
        <f t="shared" ca="1" si="1"/>
        <v>0</v>
      </c>
      <c r="AI34" s="263">
        <f t="shared" ca="1" si="2"/>
        <v>0</v>
      </c>
      <c r="AJ34" s="264">
        <f t="shared" ca="1" si="11"/>
        <v>0</v>
      </c>
      <c r="AK34" s="262">
        <f t="shared" ca="1" si="12"/>
        <v>0</v>
      </c>
      <c r="AL34" s="265">
        <f t="shared" ca="1" si="13"/>
        <v>0</v>
      </c>
      <c r="AM34" s="266">
        <f t="shared" ca="1" si="14"/>
        <v>1</v>
      </c>
      <c r="AO34" s="267">
        <v>27</v>
      </c>
      <c r="AP34" s="268" t="e">
        <f t="shared" ca="1" si="3"/>
        <v>#N/A</v>
      </c>
      <c r="AQ34" s="269" t="e">
        <f t="shared" ca="1" si="15"/>
        <v>#N/A</v>
      </c>
      <c r="AR34" s="270" t="e">
        <f t="shared" ca="1" si="4"/>
        <v>#N/A</v>
      </c>
      <c r="AS34" s="271" t="e">
        <f t="shared" ca="1" si="5"/>
        <v>#N/A</v>
      </c>
      <c r="AT34" s="272" t="e">
        <f ca="1">SUM($AQ$8:$AQ34)/SUM($AQ$8:$AQ$44)</f>
        <v>#N/A</v>
      </c>
      <c r="AU34" s="273" t="e">
        <f t="shared" ca="1" si="16"/>
        <v>#N/A</v>
      </c>
      <c r="AV34" s="274" t="e">
        <f t="shared" ca="1" si="6"/>
        <v>#N/A</v>
      </c>
    </row>
    <row r="35" spans="2:48" ht="19.5" customHeight="1">
      <c r="B35" s="251" t="s">
        <v>208</v>
      </c>
      <c r="C35" s="252" t="s">
        <v>209</v>
      </c>
      <c r="D35" s="253">
        <f ca="1">マージンシート!J31</f>
        <v>0</v>
      </c>
      <c r="E35" s="254">
        <f ca="1">D35*関係係数シート!$D31</f>
        <v>0</v>
      </c>
      <c r="F35" s="254">
        <f ca="1">E35*関係係数シート!$E31</f>
        <v>0</v>
      </c>
      <c r="G35" s="255">
        <f ca="1">E35*関係係数シート!$F31</f>
        <v>0</v>
      </c>
      <c r="H35" s="254">
        <f ca="1"/>
        <v>0</v>
      </c>
      <c r="I35" s="254">
        <f ca="1">H35*関係係数シート!D31</f>
        <v>0</v>
      </c>
      <c r="J35" s="254">
        <f ca="1"/>
        <v>0</v>
      </c>
      <c r="K35" s="254">
        <f ca="1">J35*関係係数シート!$E31</f>
        <v>0</v>
      </c>
      <c r="L35" s="255">
        <f ca="1">J35*関係係数シート!$F31</f>
        <v>0</v>
      </c>
      <c r="M35" s="254">
        <f t="shared" ca="1" si="0"/>
        <v>0</v>
      </c>
      <c r="N35" s="254">
        <f t="shared" ca="1" si="7"/>
        <v>0</v>
      </c>
      <c r="O35" s="256">
        <f t="shared" ca="1" si="8"/>
        <v>0</v>
      </c>
      <c r="P35" s="37"/>
      <c r="Q35" s="257"/>
      <c r="R35" s="258"/>
      <c r="S35" s="254">
        <f ca="1">$R$45*関係係数シート!G31</f>
        <v>0</v>
      </c>
      <c r="T35" s="254">
        <f ca="1">S35*関係係数シート!D31</f>
        <v>0</v>
      </c>
      <c r="U35" s="254">
        <f ca="1"/>
        <v>0</v>
      </c>
      <c r="V35" s="254">
        <f ca="1">U35*関係係数シート!E31</f>
        <v>0</v>
      </c>
      <c r="W35" s="256">
        <f ca="1">U35*関係係数シート!F31</f>
        <v>0</v>
      </c>
      <c r="X35" s="37"/>
      <c r="Y35" s="259">
        <f ca="1">ROUND(E35*関係係数シート!$H31,0)</f>
        <v>0</v>
      </c>
      <c r="Z35" s="260">
        <f ca="1">ROUND(J35*関係係数シート!$H31,0)</f>
        <v>0</v>
      </c>
      <c r="AA35" s="260">
        <f t="shared" ca="1" si="9"/>
        <v>0</v>
      </c>
      <c r="AB35" s="261">
        <f ca="1">ROUND(U35*関係係数シート!$H31,0)</f>
        <v>0</v>
      </c>
      <c r="AC35" s="254">
        <f ca="1">ROUND(E35*関係係数シート!$I31,0)</f>
        <v>0</v>
      </c>
      <c r="AD35" s="255">
        <f ca="1">ROUND(J35*関係係数シート!$I31,0)</f>
        <v>0</v>
      </c>
      <c r="AE35" s="255">
        <f t="shared" ca="1" si="10"/>
        <v>0</v>
      </c>
      <c r="AF35" s="256">
        <f ca="1">ROUND(U35*関係係数シート!$I31,0)</f>
        <v>0</v>
      </c>
      <c r="AH35" s="262">
        <f t="shared" ca="1" si="1"/>
        <v>0</v>
      </c>
      <c r="AI35" s="263">
        <f t="shared" ca="1" si="2"/>
        <v>0</v>
      </c>
      <c r="AJ35" s="264">
        <f t="shared" ca="1" si="11"/>
        <v>0</v>
      </c>
      <c r="AK35" s="262">
        <f t="shared" ca="1" si="12"/>
        <v>0</v>
      </c>
      <c r="AL35" s="265">
        <f t="shared" ca="1" si="13"/>
        <v>0</v>
      </c>
      <c r="AM35" s="266">
        <f t="shared" ca="1" si="14"/>
        <v>1</v>
      </c>
      <c r="AO35" s="267">
        <v>28</v>
      </c>
      <c r="AP35" s="268" t="e">
        <f t="shared" ca="1" si="3"/>
        <v>#N/A</v>
      </c>
      <c r="AQ35" s="269" t="e">
        <f t="shared" ca="1" si="15"/>
        <v>#N/A</v>
      </c>
      <c r="AR35" s="270" t="e">
        <f t="shared" ca="1" si="4"/>
        <v>#N/A</v>
      </c>
      <c r="AS35" s="271" t="e">
        <f t="shared" ca="1" si="5"/>
        <v>#N/A</v>
      </c>
      <c r="AT35" s="272" t="e">
        <f ca="1">SUM($AQ$8:$AQ35)/SUM($AQ$8:$AQ$44)</f>
        <v>#N/A</v>
      </c>
      <c r="AU35" s="273" t="e">
        <f t="shared" ca="1" si="16"/>
        <v>#N/A</v>
      </c>
      <c r="AV35" s="274" t="e">
        <f t="shared" ca="1" si="6"/>
        <v>#N/A</v>
      </c>
    </row>
    <row r="36" spans="2:48" ht="19.5" customHeight="1">
      <c r="B36" s="251" t="s">
        <v>210</v>
      </c>
      <c r="C36" s="252" t="s">
        <v>86</v>
      </c>
      <c r="D36" s="253">
        <f ca="1">マージンシート!J32</f>
        <v>0</v>
      </c>
      <c r="E36" s="254">
        <f ca="1">D36*関係係数シート!$D32</f>
        <v>0</v>
      </c>
      <c r="F36" s="254">
        <f ca="1">E36*関係係数シート!$E32</f>
        <v>0</v>
      </c>
      <c r="G36" s="255">
        <f ca="1">E36*関係係数シート!$F32</f>
        <v>0</v>
      </c>
      <c r="H36" s="254">
        <f ca="1"/>
        <v>0</v>
      </c>
      <c r="I36" s="254">
        <f ca="1">H36*関係係数シート!D32</f>
        <v>0</v>
      </c>
      <c r="J36" s="254">
        <f ca="1"/>
        <v>0</v>
      </c>
      <c r="K36" s="254">
        <f ca="1">J36*関係係数シート!$E32</f>
        <v>0</v>
      </c>
      <c r="L36" s="255">
        <f ca="1">J36*関係係数シート!$F32</f>
        <v>0</v>
      </c>
      <c r="M36" s="254">
        <f t="shared" ca="1" si="0"/>
        <v>0</v>
      </c>
      <c r="N36" s="254">
        <f t="shared" ca="1" si="7"/>
        <v>0</v>
      </c>
      <c r="O36" s="256">
        <f t="shared" ca="1" si="8"/>
        <v>0</v>
      </c>
      <c r="P36" s="37"/>
      <c r="Q36" s="257"/>
      <c r="R36" s="258"/>
      <c r="S36" s="254">
        <f ca="1">$R$45*関係係数シート!G32</f>
        <v>0</v>
      </c>
      <c r="T36" s="254">
        <f ca="1">S36*関係係数シート!D32</f>
        <v>0</v>
      </c>
      <c r="U36" s="254">
        <f ca="1"/>
        <v>0</v>
      </c>
      <c r="V36" s="254">
        <f ca="1">U36*関係係数シート!E32</f>
        <v>0</v>
      </c>
      <c r="W36" s="256">
        <f ca="1">U36*関係係数シート!F32</f>
        <v>0</v>
      </c>
      <c r="X36" s="37"/>
      <c r="Y36" s="259">
        <f ca="1">ROUND(E36*関係係数シート!$H32,0)</f>
        <v>0</v>
      </c>
      <c r="Z36" s="260">
        <f ca="1">ROUND(J36*関係係数シート!$H32,0)</f>
        <v>0</v>
      </c>
      <c r="AA36" s="260">
        <f t="shared" ca="1" si="9"/>
        <v>0</v>
      </c>
      <c r="AB36" s="261">
        <f ca="1">ROUND(U36*関係係数シート!$H32,0)</f>
        <v>0</v>
      </c>
      <c r="AC36" s="254">
        <f ca="1">ROUND(E36*関係係数シート!$I32,0)</f>
        <v>0</v>
      </c>
      <c r="AD36" s="255">
        <f ca="1">ROUND(J36*関係係数シート!$I32,0)</f>
        <v>0</v>
      </c>
      <c r="AE36" s="255">
        <f t="shared" ca="1" si="10"/>
        <v>0</v>
      </c>
      <c r="AF36" s="256">
        <f ca="1">ROUND(U36*関係係数シート!$I32,0)</f>
        <v>0</v>
      </c>
      <c r="AH36" s="262">
        <f t="shared" ca="1" si="1"/>
        <v>0</v>
      </c>
      <c r="AI36" s="263">
        <f t="shared" ca="1" si="2"/>
        <v>0</v>
      </c>
      <c r="AJ36" s="264">
        <f t="shared" ca="1" si="11"/>
        <v>0</v>
      </c>
      <c r="AK36" s="262">
        <f t="shared" ca="1" si="12"/>
        <v>0</v>
      </c>
      <c r="AL36" s="265">
        <f t="shared" ca="1" si="13"/>
        <v>0</v>
      </c>
      <c r="AM36" s="266">
        <f t="shared" ca="1" si="14"/>
        <v>1</v>
      </c>
      <c r="AO36" s="267">
        <v>29</v>
      </c>
      <c r="AP36" s="268" t="e">
        <f t="shared" ca="1" si="3"/>
        <v>#N/A</v>
      </c>
      <c r="AQ36" s="269" t="e">
        <f t="shared" ca="1" si="15"/>
        <v>#N/A</v>
      </c>
      <c r="AR36" s="270" t="e">
        <f t="shared" ca="1" si="4"/>
        <v>#N/A</v>
      </c>
      <c r="AS36" s="271" t="e">
        <f t="shared" ca="1" si="5"/>
        <v>#N/A</v>
      </c>
      <c r="AT36" s="272" t="e">
        <f ca="1">SUM($AQ$8:$AQ36)/SUM($AQ$8:$AQ$44)</f>
        <v>#N/A</v>
      </c>
      <c r="AU36" s="273" t="e">
        <f t="shared" ca="1" si="16"/>
        <v>#N/A</v>
      </c>
      <c r="AV36" s="274" t="e">
        <f t="shared" ca="1" si="6"/>
        <v>#N/A</v>
      </c>
    </row>
    <row r="37" spans="2:48" ht="19.5" customHeight="1">
      <c r="B37" s="275" t="s">
        <v>211</v>
      </c>
      <c r="C37" s="276" t="s">
        <v>26</v>
      </c>
      <c r="D37" s="277">
        <f ca="1">マージンシート!J33</f>
        <v>0</v>
      </c>
      <c r="E37" s="278">
        <f ca="1">D37*関係係数シート!$D33</f>
        <v>0</v>
      </c>
      <c r="F37" s="278">
        <f ca="1">E37*関係係数シート!$E33</f>
        <v>0</v>
      </c>
      <c r="G37" s="279">
        <f ca="1">E37*関係係数シート!$F33</f>
        <v>0</v>
      </c>
      <c r="H37" s="278">
        <f ca="1"/>
        <v>0</v>
      </c>
      <c r="I37" s="278">
        <f ca="1">H37*関係係数シート!D33</f>
        <v>0</v>
      </c>
      <c r="J37" s="278">
        <f ca="1"/>
        <v>0</v>
      </c>
      <c r="K37" s="278">
        <f ca="1">J37*関係係数シート!$E33</f>
        <v>0</v>
      </c>
      <c r="L37" s="279">
        <f ca="1">J37*関係係数シート!$F33</f>
        <v>0</v>
      </c>
      <c r="M37" s="278">
        <f t="shared" ca="1" si="0"/>
        <v>0</v>
      </c>
      <c r="N37" s="278">
        <f t="shared" ca="1" si="7"/>
        <v>0</v>
      </c>
      <c r="O37" s="280">
        <f t="shared" ca="1" si="8"/>
        <v>0</v>
      </c>
      <c r="P37" s="37"/>
      <c r="Q37" s="281"/>
      <c r="R37" s="282"/>
      <c r="S37" s="278">
        <f ca="1">$R$45*関係係数シート!G33</f>
        <v>0</v>
      </c>
      <c r="T37" s="278">
        <f ca="1">S37*関係係数シート!D33</f>
        <v>0</v>
      </c>
      <c r="U37" s="278">
        <f ca="1"/>
        <v>0</v>
      </c>
      <c r="V37" s="278">
        <f ca="1">U37*関係係数シート!E33</f>
        <v>0</v>
      </c>
      <c r="W37" s="280">
        <f ca="1">U37*関係係数シート!F33</f>
        <v>0</v>
      </c>
      <c r="X37" s="37"/>
      <c r="Y37" s="283">
        <f ca="1">ROUND(E37*関係係数シート!$H33,0)</f>
        <v>0</v>
      </c>
      <c r="Z37" s="284">
        <f ca="1">ROUND(J37*関係係数シート!$H33,0)</f>
        <v>0</v>
      </c>
      <c r="AA37" s="284">
        <f t="shared" ca="1" si="9"/>
        <v>0</v>
      </c>
      <c r="AB37" s="285">
        <f ca="1">ROUND(U37*関係係数シート!$H33,0)</f>
        <v>0</v>
      </c>
      <c r="AC37" s="278">
        <f ca="1">ROUND(E37*関係係数シート!$I33,0)</f>
        <v>0</v>
      </c>
      <c r="AD37" s="279">
        <f ca="1">ROUND(J37*関係係数シート!$I33,0)</f>
        <v>0</v>
      </c>
      <c r="AE37" s="279">
        <f t="shared" ca="1" si="10"/>
        <v>0</v>
      </c>
      <c r="AF37" s="280">
        <f ca="1">ROUND(U37*関係係数シート!$I33,0)</f>
        <v>0</v>
      </c>
      <c r="AH37" s="286">
        <f t="shared" ca="1" si="1"/>
        <v>0</v>
      </c>
      <c r="AI37" s="287">
        <f t="shared" ca="1" si="2"/>
        <v>0</v>
      </c>
      <c r="AJ37" s="288">
        <f t="shared" ca="1" si="11"/>
        <v>0</v>
      </c>
      <c r="AK37" s="286">
        <f t="shared" ca="1" si="12"/>
        <v>0</v>
      </c>
      <c r="AL37" s="289">
        <f t="shared" ca="1" si="13"/>
        <v>0</v>
      </c>
      <c r="AM37" s="290">
        <f t="shared" ca="1" si="14"/>
        <v>1</v>
      </c>
      <c r="AO37" s="291">
        <v>30</v>
      </c>
      <c r="AP37" s="292" t="e">
        <f t="shared" ca="1" si="3"/>
        <v>#N/A</v>
      </c>
      <c r="AQ37" s="293" t="e">
        <f t="shared" ca="1" si="15"/>
        <v>#N/A</v>
      </c>
      <c r="AR37" s="294" t="e">
        <f t="shared" ca="1" si="4"/>
        <v>#N/A</v>
      </c>
      <c r="AS37" s="295" t="e">
        <f t="shared" ca="1" si="5"/>
        <v>#N/A</v>
      </c>
      <c r="AT37" s="296" t="e">
        <f ca="1">SUM($AQ$8:$AQ37)/SUM($AQ$8:$AQ$44)</f>
        <v>#N/A</v>
      </c>
      <c r="AU37" s="297" t="e">
        <f t="shared" ca="1" si="16"/>
        <v>#N/A</v>
      </c>
      <c r="AV37" s="298" t="e">
        <f t="shared" ca="1" si="6"/>
        <v>#N/A</v>
      </c>
    </row>
    <row r="38" spans="2:48" ht="19.5" customHeight="1">
      <c r="B38" s="299" t="s">
        <v>212</v>
      </c>
      <c r="C38" s="300" t="s">
        <v>28</v>
      </c>
      <c r="D38" s="301">
        <f ca="1">マージンシート!J34</f>
        <v>0</v>
      </c>
      <c r="E38" s="302">
        <f ca="1">D38*関係係数シート!$D34</f>
        <v>0</v>
      </c>
      <c r="F38" s="302">
        <f ca="1">E38*関係係数シート!$E34</f>
        <v>0</v>
      </c>
      <c r="G38" s="303">
        <f ca="1">E38*関係係数シート!$F34</f>
        <v>0</v>
      </c>
      <c r="H38" s="302">
        <f ca="1"/>
        <v>0</v>
      </c>
      <c r="I38" s="302">
        <f ca="1">H38*関係係数シート!D34</f>
        <v>0</v>
      </c>
      <c r="J38" s="302">
        <f ca="1"/>
        <v>0</v>
      </c>
      <c r="K38" s="302">
        <f ca="1">J38*関係係数シート!$E34</f>
        <v>0</v>
      </c>
      <c r="L38" s="303">
        <f ca="1">J38*関係係数シート!$F34</f>
        <v>0</v>
      </c>
      <c r="M38" s="302">
        <f t="shared" ca="1" si="0"/>
        <v>0</v>
      </c>
      <c r="N38" s="302">
        <f t="shared" ca="1" si="7"/>
        <v>0</v>
      </c>
      <c r="O38" s="304">
        <f t="shared" ca="1" si="8"/>
        <v>0</v>
      </c>
      <c r="P38" s="37"/>
      <c r="Q38" s="305"/>
      <c r="R38" s="306"/>
      <c r="S38" s="302">
        <f ca="1">$R$45*関係係数シート!G34</f>
        <v>0</v>
      </c>
      <c r="T38" s="302">
        <f ca="1">S38*関係係数シート!D34</f>
        <v>0</v>
      </c>
      <c r="U38" s="302">
        <f ca="1"/>
        <v>0</v>
      </c>
      <c r="V38" s="302">
        <f ca="1">U38*関係係数シート!E34</f>
        <v>0</v>
      </c>
      <c r="W38" s="304">
        <f ca="1">U38*関係係数シート!F34</f>
        <v>0</v>
      </c>
      <c r="X38" s="37"/>
      <c r="Y38" s="307">
        <f ca="1">ROUND(E38*関係係数シート!$H34,0)</f>
        <v>0</v>
      </c>
      <c r="Z38" s="308">
        <f ca="1">ROUND(J38*関係係数シート!$H34,0)</f>
        <v>0</v>
      </c>
      <c r="AA38" s="308">
        <f t="shared" ca="1" si="9"/>
        <v>0</v>
      </c>
      <c r="AB38" s="309">
        <f ca="1">ROUND(U38*関係係数シート!$H34,0)</f>
        <v>0</v>
      </c>
      <c r="AC38" s="302">
        <f ca="1">ROUND(E38*関係係数シート!$I34,0)</f>
        <v>0</v>
      </c>
      <c r="AD38" s="303">
        <f ca="1">ROUND(J38*関係係数シート!$I34,0)</f>
        <v>0</v>
      </c>
      <c r="AE38" s="303">
        <f t="shared" ca="1" si="10"/>
        <v>0</v>
      </c>
      <c r="AF38" s="304">
        <f ca="1">ROUND(U38*関係係数シート!$I34,0)</f>
        <v>0</v>
      </c>
      <c r="AH38" s="310">
        <f t="shared" ca="1" si="1"/>
        <v>0</v>
      </c>
      <c r="AI38" s="311">
        <f t="shared" ca="1" si="2"/>
        <v>0</v>
      </c>
      <c r="AJ38" s="312">
        <f t="shared" ca="1" si="11"/>
        <v>0</v>
      </c>
      <c r="AK38" s="310">
        <f t="shared" ca="1" si="12"/>
        <v>0</v>
      </c>
      <c r="AL38" s="313">
        <f t="shared" ca="1" si="13"/>
        <v>0</v>
      </c>
      <c r="AM38" s="314">
        <f t="shared" ca="1" si="14"/>
        <v>1</v>
      </c>
      <c r="AO38" s="315">
        <v>31</v>
      </c>
      <c r="AP38" s="316" t="e">
        <f t="shared" ca="1" si="3"/>
        <v>#N/A</v>
      </c>
      <c r="AQ38" s="317" t="e">
        <f t="shared" ca="1" si="15"/>
        <v>#N/A</v>
      </c>
      <c r="AR38" s="318" t="e">
        <f t="shared" ca="1" si="4"/>
        <v>#N/A</v>
      </c>
      <c r="AS38" s="319" t="e">
        <f t="shared" ca="1" si="5"/>
        <v>#N/A</v>
      </c>
      <c r="AT38" s="320" t="e">
        <f ca="1">SUM($AQ$8:$AQ38)/SUM($AQ$8:$AQ$44)</f>
        <v>#N/A</v>
      </c>
      <c r="AU38" s="321" t="e">
        <f t="shared" ca="1" si="16"/>
        <v>#N/A</v>
      </c>
      <c r="AV38" s="322" t="e">
        <f t="shared" ca="1" si="6"/>
        <v>#N/A</v>
      </c>
    </row>
    <row r="39" spans="2:48" ht="19.5" customHeight="1">
      <c r="B39" s="251" t="s">
        <v>213</v>
      </c>
      <c r="C39" s="252" t="s">
        <v>214</v>
      </c>
      <c r="D39" s="253">
        <f ca="1">マージンシート!J35</f>
        <v>0</v>
      </c>
      <c r="E39" s="254">
        <f ca="1">D39*関係係数シート!$D35</f>
        <v>0</v>
      </c>
      <c r="F39" s="254">
        <f ca="1">E39*関係係数シート!$E35</f>
        <v>0</v>
      </c>
      <c r="G39" s="255">
        <f ca="1">E39*関係係数シート!$F35</f>
        <v>0</v>
      </c>
      <c r="H39" s="254">
        <f ca="1"/>
        <v>0</v>
      </c>
      <c r="I39" s="254">
        <f ca="1">H39*関係係数シート!D35</f>
        <v>0</v>
      </c>
      <c r="J39" s="254">
        <f ca="1"/>
        <v>0</v>
      </c>
      <c r="K39" s="254">
        <f ca="1">J39*関係係数シート!$E35</f>
        <v>0</v>
      </c>
      <c r="L39" s="255">
        <f ca="1">J39*関係係数シート!$F35</f>
        <v>0</v>
      </c>
      <c r="M39" s="254">
        <f t="shared" ca="1" si="0"/>
        <v>0</v>
      </c>
      <c r="N39" s="254">
        <f t="shared" ca="1" si="7"/>
        <v>0</v>
      </c>
      <c r="O39" s="256">
        <f t="shared" ca="1" si="8"/>
        <v>0</v>
      </c>
      <c r="P39" s="37"/>
      <c r="Q39" s="257"/>
      <c r="R39" s="258"/>
      <c r="S39" s="254">
        <f ca="1">$R$45*関係係数シート!G35</f>
        <v>0</v>
      </c>
      <c r="T39" s="254">
        <f ca="1">S39*関係係数シート!D35</f>
        <v>0</v>
      </c>
      <c r="U39" s="254">
        <f ca="1"/>
        <v>0</v>
      </c>
      <c r="V39" s="254">
        <f ca="1">U39*関係係数シート!E35</f>
        <v>0</v>
      </c>
      <c r="W39" s="256">
        <f ca="1">U39*関係係数シート!F35</f>
        <v>0</v>
      </c>
      <c r="X39" s="37"/>
      <c r="Y39" s="259">
        <f ca="1">ROUND(E39*関係係数シート!$H35,0)</f>
        <v>0</v>
      </c>
      <c r="Z39" s="260">
        <f ca="1">ROUND(J39*関係係数シート!$H35,0)</f>
        <v>0</v>
      </c>
      <c r="AA39" s="260">
        <f t="shared" ca="1" si="9"/>
        <v>0</v>
      </c>
      <c r="AB39" s="261">
        <f ca="1">ROUND(U39*関係係数シート!$H35,0)</f>
        <v>0</v>
      </c>
      <c r="AC39" s="254">
        <f ca="1">ROUND(E39*関係係数シート!$I35,0)</f>
        <v>0</v>
      </c>
      <c r="AD39" s="255">
        <f ca="1">ROUND(J39*関係係数シート!$I35,0)</f>
        <v>0</v>
      </c>
      <c r="AE39" s="255">
        <f t="shared" ca="1" si="10"/>
        <v>0</v>
      </c>
      <c r="AF39" s="256">
        <f ca="1">ROUND(U39*関係係数シート!$I35,0)</f>
        <v>0</v>
      </c>
      <c r="AH39" s="262">
        <f t="shared" ca="1" si="1"/>
        <v>0</v>
      </c>
      <c r="AI39" s="263">
        <f t="shared" ca="1" si="2"/>
        <v>0</v>
      </c>
      <c r="AJ39" s="264">
        <f t="shared" ca="1" si="11"/>
        <v>0</v>
      </c>
      <c r="AK39" s="262">
        <f t="shared" ca="1" si="12"/>
        <v>0</v>
      </c>
      <c r="AL39" s="265">
        <f t="shared" ca="1" si="13"/>
        <v>0</v>
      </c>
      <c r="AM39" s="266">
        <f t="shared" ca="1" si="14"/>
        <v>1</v>
      </c>
      <c r="AO39" s="267">
        <v>32</v>
      </c>
      <c r="AP39" s="268" t="e">
        <f t="shared" ca="1" si="3"/>
        <v>#N/A</v>
      </c>
      <c r="AQ39" s="269" t="e">
        <f t="shared" ca="1" si="15"/>
        <v>#N/A</v>
      </c>
      <c r="AR39" s="270" t="e">
        <f t="shared" ca="1" si="4"/>
        <v>#N/A</v>
      </c>
      <c r="AS39" s="271" t="e">
        <f t="shared" ca="1" si="5"/>
        <v>#N/A</v>
      </c>
      <c r="AT39" s="272" t="e">
        <f ca="1">SUM($AQ$8:$AQ39)/SUM($AQ$8:$AQ$44)</f>
        <v>#N/A</v>
      </c>
      <c r="AU39" s="273" t="e">
        <f t="shared" ca="1" si="16"/>
        <v>#N/A</v>
      </c>
      <c r="AV39" s="274" t="e">
        <f t="shared" ca="1" si="6"/>
        <v>#N/A</v>
      </c>
    </row>
    <row r="40" spans="2:48" ht="19.5" customHeight="1">
      <c r="B40" s="251" t="s">
        <v>215</v>
      </c>
      <c r="C40" s="252" t="s">
        <v>216</v>
      </c>
      <c r="D40" s="253">
        <f ca="1">マージンシート!J36</f>
        <v>0</v>
      </c>
      <c r="E40" s="254">
        <f ca="1">D40*関係係数シート!$D36</f>
        <v>0</v>
      </c>
      <c r="F40" s="254">
        <f ca="1">E40*関係係数シート!$E36</f>
        <v>0</v>
      </c>
      <c r="G40" s="255">
        <f ca="1">E40*関係係数シート!$F36</f>
        <v>0</v>
      </c>
      <c r="H40" s="254">
        <f ca="1"/>
        <v>0</v>
      </c>
      <c r="I40" s="254">
        <f ca="1">H40*関係係数シート!D36</f>
        <v>0</v>
      </c>
      <c r="J40" s="254">
        <f ca="1"/>
        <v>0</v>
      </c>
      <c r="K40" s="254">
        <f ca="1">J40*関係係数シート!$E36</f>
        <v>0</v>
      </c>
      <c r="L40" s="255">
        <f ca="1">J40*関係係数シート!$F36</f>
        <v>0</v>
      </c>
      <c r="M40" s="254">
        <f t="shared" ca="1" si="0"/>
        <v>0</v>
      </c>
      <c r="N40" s="254">
        <f t="shared" ca="1" si="7"/>
        <v>0</v>
      </c>
      <c r="O40" s="256">
        <f t="shared" ca="1" si="8"/>
        <v>0</v>
      </c>
      <c r="P40" s="37"/>
      <c r="Q40" s="257"/>
      <c r="R40" s="258"/>
      <c r="S40" s="254">
        <f ca="1">$R$45*関係係数シート!G36</f>
        <v>0</v>
      </c>
      <c r="T40" s="254">
        <f ca="1">S40*関係係数シート!D36</f>
        <v>0</v>
      </c>
      <c r="U40" s="254">
        <f ca="1"/>
        <v>0</v>
      </c>
      <c r="V40" s="254">
        <f ca="1">U40*関係係数シート!E36</f>
        <v>0</v>
      </c>
      <c r="W40" s="256">
        <f ca="1">U40*関係係数シート!F36</f>
        <v>0</v>
      </c>
      <c r="X40" s="37"/>
      <c r="Y40" s="259">
        <f ca="1">ROUND(E40*関係係数シート!$H36,0)</f>
        <v>0</v>
      </c>
      <c r="Z40" s="260">
        <f ca="1">ROUND(J40*関係係数シート!$H36,0)</f>
        <v>0</v>
      </c>
      <c r="AA40" s="260">
        <f t="shared" ca="1" si="9"/>
        <v>0</v>
      </c>
      <c r="AB40" s="261">
        <f ca="1">ROUND(U40*関係係数シート!$H36,0)</f>
        <v>0</v>
      </c>
      <c r="AC40" s="254">
        <f ca="1">ROUND(E40*関係係数シート!$I36,0)</f>
        <v>0</v>
      </c>
      <c r="AD40" s="255">
        <f ca="1">ROUND(J40*関係係数シート!$I36,0)</f>
        <v>0</v>
      </c>
      <c r="AE40" s="255">
        <f t="shared" ca="1" si="10"/>
        <v>0</v>
      </c>
      <c r="AF40" s="256">
        <f ca="1">ROUND(U40*関係係数シート!$I36,0)</f>
        <v>0</v>
      </c>
      <c r="AH40" s="262">
        <f t="shared" ca="1" si="1"/>
        <v>0</v>
      </c>
      <c r="AI40" s="263">
        <f t="shared" ca="1" si="2"/>
        <v>0</v>
      </c>
      <c r="AJ40" s="264">
        <f t="shared" ca="1" si="11"/>
        <v>0</v>
      </c>
      <c r="AK40" s="262">
        <f t="shared" ca="1" si="12"/>
        <v>0</v>
      </c>
      <c r="AL40" s="265">
        <f t="shared" ca="1" si="13"/>
        <v>0</v>
      </c>
      <c r="AM40" s="266">
        <f t="shared" ca="1" si="14"/>
        <v>1</v>
      </c>
      <c r="AO40" s="267">
        <v>33</v>
      </c>
      <c r="AP40" s="268" t="e">
        <f t="shared" ca="1" si="3"/>
        <v>#N/A</v>
      </c>
      <c r="AQ40" s="269" t="e">
        <f t="shared" ca="1" si="15"/>
        <v>#N/A</v>
      </c>
      <c r="AR40" s="270" t="e">
        <f t="shared" ca="1" si="4"/>
        <v>#N/A</v>
      </c>
      <c r="AS40" s="271" t="e">
        <f t="shared" ca="1" si="5"/>
        <v>#N/A</v>
      </c>
      <c r="AT40" s="272" t="e">
        <f ca="1">SUM($AQ$8:$AQ40)/SUM($AQ$8:$AQ$44)</f>
        <v>#N/A</v>
      </c>
      <c r="AU40" s="273" t="e">
        <f t="shared" ca="1" si="16"/>
        <v>#N/A</v>
      </c>
      <c r="AV40" s="274" t="e">
        <f t="shared" ca="1" si="6"/>
        <v>#N/A</v>
      </c>
    </row>
    <row r="41" spans="2:48" ht="19.5" customHeight="1">
      <c r="B41" s="251" t="s">
        <v>217</v>
      </c>
      <c r="C41" s="252" t="s">
        <v>32</v>
      </c>
      <c r="D41" s="253">
        <f ca="1">マージンシート!J37</f>
        <v>0</v>
      </c>
      <c r="E41" s="254">
        <f ca="1">D41*関係係数シート!$D37</f>
        <v>0</v>
      </c>
      <c r="F41" s="254">
        <f ca="1">E41*関係係数シート!$E37</f>
        <v>0</v>
      </c>
      <c r="G41" s="255">
        <f ca="1">E41*関係係数シート!$F37</f>
        <v>0</v>
      </c>
      <c r="H41" s="254">
        <f ca="1"/>
        <v>0</v>
      </c>
      <c r="I41" s="254">
        <f ca="1">H41*関係係数シート!D37</f>
        <v>0</v>
      </c>
      <c r="J41" s="254">
        <f ca="1"/>
        <v>0</v>
      </c>
      <c r="K41" s="254">
        <f ca="1">J41*関係係数シート!$E37</f>
        <v>0</v>
      </c>
      <c r="L41" s="255">
        <f ca="1">J41*関係係数シート!$F37</f>
        <v>0</v>
      </c>
      <c r="M41" s="254">
        <f t="shared" ca="1" si="0"/>
        <v>0</v>
      </c>
      <c r="N41" s="254">
        <f t="shared" ca="1" si="7"/>
        <v>0</v>
      </c>
      <c r="O41" s="256">
        <f t="shared" ca="1" si="8"/>
        <v>0</v>
      </c>
      <c r="P41" s="37"/>
      <c r="Q41" s="257"/>
      <c r="R41" s="258"/>
      <c r="S41" s="254">
        <f ca="1">$R$45*関係係数シート!G37</f>
        <v>0</v>
      </c>
      <c r="T41" s="254">
        <f ca="1">S41*関係係数シート!D37</f>
        <v>0</v>
      </c>
      <c r="U41" s="254">
        <f ca="1"/>
        <v>0</v>
      </c>
      <c r="V41" s="254">
        <f ca="1">U41*関係係数シート!E37</f>
        <v>0</v>
      </c>
      <c r="W41" s="256">
        <f ca="1">U41*関係係数シート!F37</f>
        <v>0</v>
      </c>
      <c r="X41" s="37"/>
      <c r="Y41" s="259">
        <f ca="1">ROUND(E41*関係係数シート!$H37,0)</f>
        <v>0</v>
      </c>
      <c r="Z41" s="260">
        <f ca="1">ROUND(J41*関係係数シート!$H37,0)</f>
        <v>0</v>
      </c>
      <c r="AA41" s="260">
        <f t="shared" ca="1" si="9"/>
        <v>0</v>
      </c>
      <c r="AB41" s="261">
        <f ca="1">ROUND(U41*関係係数シート!$H37,0)</f>
        <v>0</v>
      </c>
      <c r="AC41" s="254">
        <f ca="1">ROUND(E41*関係係数シート!$I37,0)</f>
        <v>0</v>
      </c>
      <c r="AD41" s="255">
        <f ca="1">ROUND(J41*関係係数シート!$I37,0)</f>
        <v>0</v>
      </c>
      <c r="AE41" s="255">
        <f t="shared" ca="1" si="10"/>
        <v>0</v>
      </c>
      <c r="AF41" s="256">
        <f ca="1">ROUND(U41*関係係数シート!$I37,0)</f>
        <v>0</v>
      </c>
      <c r="AH41" s="262">
        <f t="shared" ca="1" si="1"/>
        <v>0</v>
      </c>
      <c r="AI41" s="263">
        <f t="shared" ca="1" si="2"/>
        <v>0</v>
      </c>
      <c r="AJ41" s="264">
        <f t="shared" ca="1" si="11"/>
        <v>0</v>
      </c>
      <c r="AK41" s="262">
        <f t="shared" ca="1" si="12"/>
        <v>0</v>
      </c>
      <c r="AL41" s="265">
        <f t="shared" ca="1" si="13"/>
        <v>0</v>
      </c>
      <c r="AM41" s="266">
        <f t="shared" ca="1" si="14"/>
        <v>1</v>
      </c>
      <c r="AO41" s="267">
        <v>34</v>
      </c>
      <c r="AP41" s="268" t="e">
        <f t="shared" ca="1" si="3"/>
        <v>#N/A</v>
      </c>
      <c r="AQ41" s="269" t="e">
        <f t="shared" ca="1" si="15"/>
        <v>#N/A</v>
      </c>
      <c r="AR41" s="270" t="e">
        <f t="shared" ca="1" si="4"/>
        <v>#N/A</v>
      </c>
      <c r="AS41" s="271" t="e">
        <f t="shared" ca="1" si="5"/>
        <v>#N/A</v>
      </c>
      <c r="AT41" s="272" t="e">
        <f ca="1">SUM($AQ$8:$AQ41)/SUM($AQ$8:$AQ$44)</f>
        <v>#N/A</v>
      </c>
      <c r="AU41" s="273" t="e">
        <f t="shared" ca="1" si="16"/>
        <v>#N/A</v>
      </c>
      <c r="AV41" s="274" t="e">
        <f t="shared" ca="1" si="6"/>
        <v>#N/A</v>
      </c>
    </row>
    <row r="42" spans="2:48" ht="19.5" customHeight="1">
      <c r="B42" s="275" t="s">
        <v>218</v>
      </c>
      <c r="C42" s="276" t="s">
        <v>34</v>
      </c>
      <c r="D42" s="277">
        <f ca="1">マージンシート!J38</f>
        <v>0</v>
      </c>
      <c r="E42" s="278">
        <f ca="1">D42*関係係数シート!$D38</f>
        <v>0</v>
      </c>
      <c r="F42" s="278">
        <f ca="1">E42*関係係数シート!$E38</f>
        <v>0</v>
      </c>
      <c r="G42" s="279">
        <f ca="1">E42*関係係数シート!$F38</f>
        <v>0</v>
      </c>
      <c r="H42" s="278">
        <f ca="1"/>
        <v>0</v>
      </c>
      <c r="I42" s="278">
        <f ca="1">H42*関係係数シート!D38</f>
        <v>0</v>
      </c>
      <c r="J42" s="278">
        <f ca="1"/>
        <v>0</v>
      </c>
      <c r="K42" s="278">
        <f ca="1">J42*関係係数シート!$E38</f>
        <v>0</v>
      </c>
      <c r="L42" s="279">
        <f ca="1">J42*関係係数シート!$F38</f>
        <v>0</v>
      </c>
      <c r="M42" s="278">
        <f t="shared" ca="1" si="0"/>
        <v>0</v>
      </c>
      <c r="N42" s="278">
        <f t="shared" ca="1" si="7"/>
        <v>0</v>
      </c>
      <c r="O42" s="280">
        <f t="shared" ca="1" si="8"/>
        <v>0</v>
      </c>
      <c r="P42" s="37"/>
      <c r="Q42" s="281"/>
      <c r="R42" s="282"/>
      <c r="S42" s="278">
        <f ca="1">$R$45*関係係数シート!G38</f>
        <v>0</v>
      </c>
      <c r="T42" s="278">
        <f ca="1">S42*関係係数シート!D38</f>
        <v>0</v>
      </c>
      <c r="U42" s="278">
        <f ca="1"/>
        <v>0</v>
      </c>
      <c r="V42" s="278">
        <f ca="1">U42*関係係数シート!E38</f>
        <v>0</v>
      </c>
      <c r="W42" s="280">
        <f ca="1">U42*関係係数シート!F38</f>
        <v>0</v>
      </c>
      <c r="X42" s="37"/>
      <c r="Y42" s="283">
        <f ca="1">ROUND(E42*関係係数シート!$H38,0)</f>
        <v>0</v>
      </c>
      <c r="Z42" s="284">
        <f ca="1">ROUND(J42*関係係数シート!$H38,0)</f>
        <v>0</v>
      </c>
      <c r="AA42" s="284">
        <f t="shared" ca="1" si="9"/>
        <v>0</v>
      </c>
      <c r="AB42" s="285">
        <f ca="1">ROUND(U42*関係係数シート!$H38,0)</f>
        <v>0</v>
      </c>
      <c r="AC42" s="278">
        <f ca="1">ROUND(E42*関係係数シート!$I38,0)</f>
        <v>0</v>
      </c>
      <c r="AD42" s="279">
        <f ca="1">ROUND(J42*関係係数シート!$I38,0)</f>
        <v>0</v>
      </c>
      <c r="AE42" s="279">
        <f t="shared" ca="1" si="10"/>
        <v>0</v>
      </c>
      <c r="AF42" s="280">
        <f ca="1">ROUND(U42*関係係数シート!$I38,0)</f>
        <v>0</v>
      </c>
      <c r="AH42" s="286">
        <f t="shared" ca="1" si="1"/>
        <v>0</v>
      </c>
      <c r="AI42" s="287">
        <f t="shared" ca="1" si="2"/>
        <v>0</v>
      </c>
      <c r="AJ42" s="288">
        <f t="shared" ca="1" si="11"/>
        <v>0</v>
      </c>
      <c r="AK42" s="286">
        <f t="shared" ca="1" si="12"/>
        <v>0</v>
      </c>
      <c r="AL42" s="289">
        <f t="shared" ca="1" si="13"/>
        <v>0</v>
      </c>
      <c r="AM42" s="290">
        <f t="shared" ca="1" si="14"/>
        <v>1</v>
      </c>
      <c r="AO42" s="291">
        <v>35</v>
      </c>
      <c r="AP42" s="292" t="e">
        <f t="shared" ca="1" si="3"/>
        <v>#N/A</v>
      </c>
      <c r="AQ42" s="293" t="e">
        <f t="shared" ca="1" si="15"/>
        <v>#N/A</v>
      </c>
      <c r="AR42" s="294" t="e">
        <f t="shared" ca="1" si="4"/>
        <v>#N/A</v>
      </c>
      <c r="AS42" s="295" t="e">
        <f t="shared" ca="1" si="5"/>
        <v>#N/A</v>
      </c>
      <c r="AT42" s="296" t="e">
        <f ca="1">SUM($AQ$8:$AQ42)/SUM($AQ$8:$AQ$44)</f>
        <v>#N/A</v>
      </c>
      <c r="AU42" s="297" t="e">
        <f t="shared" ca="1" si="16"/>
        <v>#N/A</v>
      </c>
      <c r="AV42" s="298" t="e">
        <f t="shared" ca="1" si="6"/>
        <v>#N/A</v>
      </c>
    </row>
    <row r="43" spans="2:48" ht="19.5" customHeight="1">
      <c r="B43" s="323" t="s">
        <v>219</v>
      </c>
      <c r="C43" s="300" t="s">
        <v>36</v>
      </c>
      <c r="D43" s="301">
        <f ca="1">マージンシート!J39</f>
        <v>0</v>
      </c>
      <c r="E43" s="302">
        <f ca="1">D43*関係係数シート!$D39</f>
        <v>0</v>
      </c>
      <c r="F43" s="302">
        <f ca="1">E43*関係係数シート!$E39</f>
        <v>0</v>
      </c>
      <c r="G43" s="303">
        <f ca="1">E43*関係係数シート!$F39</f>
        <v>0</v>
      </c>
      <c r="H43" s="302">
        <f ca="1"/>
        <v>0</v>
      </c>
      <c r="I43" s="302">
        <f ca="1">H43*関係係数シート!D39</f>
        <v>0</v>
      </c>
      <c r="J43" s="302">
        <f ca="1"/>
        <v>0</v>
      </c>
      <c r="K43" s="302">
        <f ca="1">J43*関係係数シート!$E39</f>
        <v>0</v>
      </c>
      <c r="L43" s="303">
        <f ca="1">J43*関係係数シート!$F39</f>
        <v>0</v>
      </c>
      <c r="M43" s="302">
        <f t="shared" ca="1" si="0"/>
        <v>0</v>
      </c>
      <c r="N43" s="302">
        <f t="shared" ca="1" si="7"/>
        <v>0</v>
      </c>
      <c r="O43" s="304">
        <f t="shared" ca="1" si="8"/>
        <v>0</v>
      </c>
      <c r="P43" s="37"/>
      <c r="Q43" s="305"/>
      <c r="R43" s="306"/>
      <c r="S43" s="302">
        <f ca="1">$R$45*関係係数シート!G39</f>
        <v>0</v>
      </c>
      <c r="T43" s="302">
        <f ca="1">S43*関係係数シート!D39</f>
        <v>0</v>
      </c>
      <c r="U43" s="302">
        <f ca="1"/>
        <v>0</v>
      </c>
      <c r="V43" s="302">
        <f ca="1">U43*関係係数シート!E39</f>
        <v>0</v>
      </c>
      <c r="W43" s="304">
        <f ca="1">U43*関係係数シート!F39</f>
        <v>0</v>
      </c>
      <c r="X43" s="37"/>
      <c r="Y43" s="307">
        <f ca="1">ROUND(E43*関係係数シート!$H39,0)</f>
        <v>0</v>
      </c>
      <c r="Z43" s="308">
        <f ca="1">ROUND(J43*関係係数シート!$H39,0)</f>
        <v>0</v>
      </c>
      <c r="AA43" s="308">
        <f t="shared" ca="1" si="9"/>
        <v>0</v>
      </c>
      <c r="AB43" s="309">
        <f ca="1">ROUND(U43*関係係数シート!$H39,0)</f>
        <v>0</v>
      </c>
      <c r="AC43" s="302">
        <f ca="1">ROUND(E43*関係係数シート!$I39,0)</f>
        <v>0</v>
      </c>
      <c r="AD43" s="303">
        <f ca="1">ROUND(J43*関係係数シート!$I39,0)</f>
        <v>0</v>
      </c>
      <c r="AE43" s="303">
        <f t="shared" ca="1" si="10"/>
        <v>0</v>
      </c>
      <c r="AF43" s="304">
        <f ca="1">ROUND(U43*関係係数シート!$I39,0)</f>
        <v>0</v>
      </c>
      <c r="AH43" s="310">
        <f t="shared" ca="1" si="1"/>
        <v>0</v>
      </c>
      <c r="AI43" s="311">
        <f t="shared" ca="1" si="2"/>
        <v>0</v>
      </c>
      <c r="AJ43" s="312">
        <f t="shared" ca="1" si="11"/>
        <v>0</v>
      </c>
      <c r="AK43" s="310">
        <f t="shared" ca="1" si="12"/>
        <v>0</v>
      </c>
      <c r="AL43" s="313">
        <f t="shared" ca="1" si="13"/>
        <v>0</v>
      </c>
      <c r="AM43" s="314">
        <f t="shared" ca="1" si="14"/>
        <v>1</v>
      </c>
      <c r="AO43" s="315">
        <v>36</v>
      </c>
      <c r="AP43" s="316" t="e">
        <f t="shared" ca="1" si="3"/>
        <v>#N/A</v>
      </c>
      <c r="AQ43" s="317" t="e">
        <f t="shared" ca="1" si="15"/>
        <v>#N/A</v>
      </c>
      <c r="AR43" s="318" t="e">
        <f t="shared" ca="1" si="4"/>
        <v>#N/A</v>
      </c>
      <c r="AS43" s="319" t="e">
        <f t="shared" ca="1" si="5"/>
        <v>#N/A</v>
      </c>
      <c r="AT43" s="320" t="e">
        <f ca="1">SUM($AQ$8:$AQ43)/SUM($AQ$8:$AQ$44)</f>
        <v>#N/A</v>
      </c>
      <c r="AU43" s="321" t="e">
        <f t="shared" ca="1" si="16"/>
        <v>#N/A</v>
      </c>
      <c r="AV43" s="322" t="e">
        <f t="shared" ca="1" si="6"/>
        <v>#N/A</v>
      </c>
    </row>
    <row r="44" spans="2:48" ht="19.5" customHeight="1" thickBot="1">
      <c r="B44" s="324" t="s">
        <v>220</v>
      </c>
      <c r="C44" s="325" t="s">
        <v>38</v>
      </c>
      <c r="D44" s="326">
        <f ca="1">マージンシート!J40</f>
        <v>0</v>
      </c>
      <c r="E44" s="327">
        <f ca="1">D44*関係係数シート!$D40</f>
        <v>0</v>
      </c>
      <c r="F44" s="327">
        <f ca="1">E44*関係係数シート!$E40</f>
        <v>0</v>
      </c>
      <c r="G44" s="328">
        <f ca="1">E44*関係係数シート!$F40</f>
        <v>0</v>
      </c>
      <c r="H44" s="327">
        <f ca="1"/>
        <v>0</v>
      </c>
      <c r="I44" s="327">
        <f ca="1">H44*関係係数シート!D40</f>
        <v>0</v>
      </c>
      <c r="J44" s="327">
        <f ca="1"/>
        <v>0</v>
      </c>
      <c r="K44" s="327">
        <f ca="1">J44*関係係数シート!$E40</f>
        <v>0</v>
      </c>
      <c r="L44" s="328">
        <f ca="1">J44*関係係数シート!$F40</f>
        <v>0</v>
      </c>
      <c r="M44" s="327">
        <f t="shared" ca="1" si="0"/>
        <v>0</v>
      </c>
      <c r="N44" s="327">
        <f t="shared" ca="1" si="7"/>
        <v>0</v>
      </c>
      <c r="O44" s="329">
        <f t="shared" ca="1" si="8"/>
        <v>0</v>
      </c>
      <c r="P44" s="37"/>
      <c r="Q44" s="330"/>
      <c r="R44" s="331"/>
      <c r="S44" s="327">
        <f ca="1">$R$45*関係係数シート!G40</f>
        <v>0</v>
      </c>
      <c r="T44" s="327">
        <f ca="1">S44*関係係数シート!D40</f>
        <v>0</v>
      </c>
      <c r="U44" s="327">
        <f ca="1"/>
        <v>0</v>
      </c>
      <c r="V44" s="327">
        <f ca="1">U44*関係係数シート!E40</f>
        <v>0</v>
      </c>
      <c r="W44" s="329">
        <f ca="1">U44*関係係数シート!F40</f>
        <v>0</v>
      </c>
      <c r="X44" s="37"/>
      <c r="Y44" s="332">
        <f ca="1">ROUND(E44*関係係数シート!$H40,0)</f>
        <v>0</v>
      </c>
      <c r="Z44" s="333">
        <f ca="1">ROUND(J44*関係係数シート!$H40,0)</f>
        <v>0</v>
      </c>
      <c r="AA44" s="333">
        <f t="shared" ca="1" si="9"/>
        <v>0</v>
      </c>
      <c r="AB44" s="334">
        <f ca="1">ROUND(U44*関係係数シート!$H40,0)</f>
        <v>0</v>
      </c>
      <c r="AC44" s="335">
        <f ca="1">ROUND(E44*関係係数シート!$I40,0)</f>
        <v>0</v>
      </c>
      <c r="AD44" s="336">
        <f ca="1">ROUND(J44*関係係数シート!$I40,0)</f>
        <v>0</v>
      </c>
      <c r="AE44" s="336">
        <f t="shared" ca="1" si="10"/>
        <v>0</v>
      </c>
      <c r="AF44" s="337">
        <f ca="1">ROUND(U44*関係係数シート!$I40,0)</f>
        <v>0</v>
      </c>
      <c r="AH44" s="338">
        <f t="shared" ca="1" si="1"/>
        <v>0</v>
      </c>
      <c r="AI44" s="339">
        <f t="shared" ca="1" si="2"/>
        <v>0</v>
      </c>
      <c r="AJ44" s="340">
        <f t="shared" ca="1" si="11"/>
        <v>0</v>
      </c>
      <c r="AK44" s="338">
        <f t="shared" ca="1" si="12"/>
        <v>0</v>
      </c>
      <c r="AL44" s="341">
        <f t="shared" ca="1" si="13"/>
        <v>0</v>
      </c>
      <c r="AM44" s="342">
        <f t="shared" ca="1" si="14"/>
        <v>1</v>
      </c>
      <c r="AO44" s="343">
        <v>37</v>
      </c>
      <c r="AP44" s="344" t="e">
        <f t="shared" ca="1" si="3"/>
        <v>#N/A</v>
      </c>
      <c r="AQ44" s="345" t="e">
        <f t="shared" ca="1" si="15"/>
        <v>#N/A</v>
      </c>
      <c r="AR44" s="346" t="e">
        <f t="shared" ca="1" si="4"/>
        <v>#N/A</v>
      </c>
      <c r="AS44" s="347" t="e">
        <f t="shared" ca="1" si="5"/>
        <v>#N/A</v>
      </c>
      <c r="AT44" s="348" t="e">
        <f ca="1">SUM($AQ$8:$AQ44)/SUM($AQ$8:$AQ$44)</f>
        <v>#N/A</v>
      </c>
      <c r="AU44" s="349" t="e">
        <f t="shared" ca="1" si="16"/>
        <v>#N/A</v>
      </c>
      <c r="AV44" s="350" t="e">
        <f t="shared" ca="1" si="6"/>
        <v>#N/A</v>
      </c>
    </row>
    <row r="45" spans="2:48" ht="19.5" customHeight="1" thickBot="1">
      <c r="B45" s="38"/>
      <c r="C45" s="39" t="s">
        <v>45</v>
      </c>
      <c r="D45" s="40">
        <f ca="1">SUM(D8:D44)</f>
        <v>0</v>
      </c>
      <c r="E45" s="41">
        <f ca="1">SUM(E8:E44)</f>
        <v>0</v>
      </c>
      <c r="F45" s="41">
        <f ca="1">SUM(F8:F44)</f>
        <v>0</v>
      </c>
      <c r="G45" s="106">
        <f ca="1">SUM(G8:G44)</f>
        <v>0</v>
      </c>
      <c r="H45" s="41">
        <f ca="1">SUM(H8:H44)</f>
        <v>0</v>
      </c>
      <c r="I45" s="41">
        <f t="shared" ref="I45:O45" ca="1" si="17">SUM(I8:I44)</f>
        <v>0</v>
      </c>
      <c r="J45" s="41">
        <f t="shared" ca="1" si="17"/>
        <v>0</v>
      </c>
      <c r="K45" s="41">
        <f ca="1">SUM(K8:K44)</f>
        <v>0</v>
      </c>
      <c r="L45" s="106">
        <f ca="1">SUM(L8:L44)</f>
        <v>0</v>
      </c>
      <c r="M45" s="41">
        <f t="shared" ca="1" si="17"/>
        <v>0</v>
      </c>
      <c r="N45" s="41">
        <f t="shared" ca="1" si="17"/>
        <v>0</v>
      </c>
      <c r="O45" s="42">
        <f t="shared" ca="1" si="17"/>
        <v>0</v>
      </c>
      <c r="P45" s="37"/>
      <c r="Q45" s="63">
        <f>関係係数シート!$M$3</f>
        <v>0.5960677179768451</v>
      </c>
      <c r="R45" s="43">
        <f ca="1">O45*Q45</f>
        <v>0</v>
      </c>
      <c r="S45" s="41">
        <f ca="1">SUM(S8:S44)</f>
        <v>0</v>
      </c>
      <c r="T45" s="41">
        <f ca="1">SUM(T8:T44)</f>
        <v>0</v>
      </c>
      <c r="U45" s="41">
        <f ca="1">SUM(U8:U44)</f>
        <v>0</v>
      </c>
      <c r="V45" s="41">
        <f ca="1">SUM(V8:V44)</f>
        <v>0</v>
      </c>
      <c r="W45" s="42">
        <f ca="1">SUM(W8:W44)</f>
        <v>0</v>
      </c>
      <c r="X45" s="37"/>
      <c r="Y45" s="64">
        <f ca="1">SUM(Y8:Y44)</f>
        <v>0</v>
      </c>
      <c r="Z45" s="43">
        <f t="shared" ref="Z45:AA45" ca="1" si="18">SUM(Z8:Z44)</f>
        <v>0</v>
      </c>
      <c r="AA45" s="43">
        <f t="shared" ca="1" si="18"/>
        <v>0</v>
      </c>
      <c r="AB45" s="41">
        <f t="shared" ref="AB45:AF45" ca="1" si="19">SUM(AB8:AB44)</f>
        <v>0</v>
      </c>
      <c r="AC45" s="41">
        <f t="shared" ca="1" si="19"/>
        <v>0</v>
      </c>
      <c r="AD45" s="106">
        <f t="shared" ca="1" si="19"/>
        <v>0</v>
      </c>
      <c r="AE45" s="106">
        <f t="shared" ca="1" si="19"/>
        <v>0</v>
      </c>
      <c r="AF45" s="42">
        <f t="shared" ca="1" si="19"/>
        <v>0</v>
      </c>
      <c r="AH45" s="109">
        <f ca="1">SUM(AH8:AH44)</f>
        <v>0</v>
      </c>
      <c r="AI45" s="110">
        <f ca="1">SUM(AI8:AI44)</f>
        <v>0</v>
      </c>
      <c r="AJ45" s="111">
        <f t="shared" ref="AJ45:AL45" ca="1" si="20">SUM(AJ8:AJ44)</f>
        <v>0</v>
      </c>
      <c r="AK45" s="109">
        <f t="shared" ca="1" si="20"/>
        <v>0</v>
      </c>
      <c r="AL45" s="112">
        <f t="shared" ca="1" si="20"/>
        <v>0</v>
      </c>
      <c r="AM45" s="113"/>
      <c r="AO45" s="114"/>
      <c r="AP45" s="115" t="s">
        <v>45</v>
      </c>
      <c r="AQ45" s="116" t="e">
        <f ca="1">SUM(AQ8:AQ44)</f>
        <v>#N/A</v>
      </c>
      <c r="AR45" s="117" t="e">
        <f t="shared" ref="AR45:AS45" ca="1" si="21">SUM(AR8:AR44)</f>
        <v>#N/A</v>
      </c>
      <c r="AS45" s="118" t="e">
        <f t="shared" ca="1" si="21"/>
        <v>#N/A</v>
      </c>
      <c r="AT45" s="48"/>
      <c r="AU45" s="119" t="e">
        <f ca="1">SUM(AU8:AU44)</f>
        <v>#N/A</v>
      </c>
      <c r="AV45" s="120" t="e">
        <f ca="1">SUM(AV8:AV44)</f>
        <v>#N/A</v>
      </c>
    </row>
    <row r="46" spans="2:48" ht="19.5" customHeight="1" thickBot="1"/>
    <row r="47" spans="2:48" ht="19.5" customHeight="1" thickTop="1" thickBot="1">
      <c r="C47" s="20" t="s">
        <v>102</v>
      </c>
      <c r="D47" s="3"/>
      <c r="T47" s="4" t="s">
        <v>62</v>
      </c>
      <c r="U47" s="21">
        <f ca="1">IFERROR(SUM(M45,U45)/D45,0)</f>
        <v>0</v>
      </c>
    </row>
    <row r="48" spans="2:48" ht="12.75" customHeight="1" thickTop="1"/>
  </sheetData>
  <mergeCells count="47">
    <mergeCell ref="AC3:AF3"/>
    <mergeCell ref="AB4:AB7"/>
    <mergeCell ref="AH3:AM3"/>
    <mergeCell ref="Y3:AB3"/>
    <mergeCell ref="AF4:AF7"/>
    <mergeCell ref="AC4:AE4"/>
    <mergeCell ref="Y4:AA4"/>
    <mergeCell ref="Y5:Y7"/>
    <mergeCell ref="Z5:Z7"/>
    <mergeCell ref="AA5:AA7"/>
    <mergeCell ref="AC5:AC7"/>
    <mergeCell ref="AD5:AD7"/>
    <mergeCell ref="AE5:AE7"/>
    <mergeCell ref="Q3:W3"/>
    <mergeCell ref="U4:U7"/>
    <mergeCell ref="B4:C7"/>
    <mergeCell ref="T4:T7"/>
    <mergeCell ref="H4:H7"/>
    <mergeCell ref="S4:S7"/>
    <mergeCell ref="R4:R7"/>
    <mergeCell ref="Q4:Q7"/>
    <mergeCell ref="D4:G4"/>
    <mergeCell ref="I4:I7"/>
    <mergeCell ref="J4:L4"/>
    <mergeCell ref="D3:O3"/>
    <mergeCell ref="M4:O4"/>
    <mergeCell ref="D5:D7"/>
    <mergeCell ref="E5:E7"/>
    <mergeCell ref="F6:F7"/>
    <mergeCell ref="J5:J7"/>
    <mergeCell ref="K6:K7"/>
    <mergeCell ref="M5:M7"/>
    <mergeCell ref="N6:N7"/>
    <mergeCell ref="AM4:AM7"/>
    <mergeCell ref="AL5:AL7"/>
    <mergeCell ref="AK4:AK7"/>
    <mergeCell ref="AI5:AI7"/>
    <mergeCell ref="AH4:AH7"/>
    <mergeCell ref="V5:V7"/>
    <mergeCell ref="AO3:AV3"/>
    <mergeCell ref="AO4:AO7"/>
    <mergeCell ref="AP4:AP7"/>
    <mergeCell ref="AQ4:AQ7"/>
    <mergeCell ref="AR5:AR7"/>
    <mergeCell ref="AT4:AT7"/>
    <mergeCell ref="AU4:AU7"/>
    <mergeCell ref="AV5:AV7"/>
  </mergeCells>
  <phoneticPr fontId="3"/>
  <pageMargins left="0.31496062992125984" right="0.31496062992125984" top="0.70866141732283472" bottom="0.74803149606299213" header="0.51181102362204722" footer="0.51181102362204722"/>
  <pageSetup paperSize="9" scale="60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CO43"/>
  <sheetViews>
    <sheetView showGridLines="0" zoomScale="70" zoomScaleNormal="70" workbookViewId="0">
      <pane ySplit="3" topLeftCell="A4" activePane="bottomLeft" state="frozen"/>
      <selection pane="bottomLeft" activeCell="D4" sqref="D4"/>
    </sheetView>
  </sheetViews>
  <sheetFormatPr defaultColWidth="18.625" defaultRowHeight="12.75" customHeight="1"/>
  <cols>
    <col min="1" max="1" width="2.625" customWidth="1"/>
    <col min="2" max="2" width="4.625" customWidth="1"/>
    <col min="3" max="3" width="23.125" bestFit="1" customWidth="1"/>
    <col min="4" max="9" width="11.125" customWidth="1"/>
    <col min="10" max="10" width="8.125" customWidth="1"/>
    <col min="11" max="11" width="20" bestFit="1" customWidth="1"/>
    <col min="12" max="13" width="11.125" customWidth="1"/>
    <col min="14" max="14" width="8.125" customWidth="1"/>
    <col min="15" max="15" width="4.625" customWidth="1"/>
    <col min="16" max="16" width="25.625" customWidth="1"/>
    <col min="17" max="53" width="12.125" customWidth="1"/>
    <col min="54" max="54" width="8.125" customWidth="1"/>
    <col min="55" max="55" width="4.625" customWidth="1"/>
    <col min="56" max="56" width="25.625" customWidth="1"/>
    <col min="57" max="93" width="12.125" customWidth="1"/>
  </cols>
  <sheetData>
    <row r="1" spans="2:93" ht="22.5" customHeight="1" thickBot="1"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2:93" ht="19.5" customHeight="1" thickBot="1">
      <c r="B2" s="790"/>
      <c r="C2" s="788"/>
      <c r="D2" s="759" t="s">
        <v>39</v>
      </c>
      <c r="E2" s="796" t="s">
        <v>50</v>
      </c>
      <c r="F2" s="796" t="s">
        <v>40</v>
      </c>
      <c r="G2" s="796" t="s">
        <v>41</v>
      </c>
      <c r="H2" s="798" t="s">
        <v>46</v>
      </c>
      <c r="I2" s="800" t="s">
        <v>47</v>
      </c>
      <c r="K2" t="s">
        <v>43</v>
      </c>
      <c r="M2" t="s">
        <v>78</v>
      </c>
      <c r="O2" s="792" t="s">
        <v>99</v>
      </c>
      <c r="P2" s="793"/>
      <c r="Q2" s="428" t="s">
        <v>0</v>
      </c>
      <c r="R2" s="429" t="s">
        <v>4</v>
      </c>
      <c r="S2" s="429" t="s">
        <v>10</v>
      </c>
      <c r="T2" s="429" t="s">
        <v>14</v>
      </c>
      <c r="U2" s="429" t="s">
        <v>15</v>
      </c>
      <c r="V2" s="429" t="s">
        <v>19</v>
      </c>
      <c r="W2" s="429" t="s">
        <v>21</v>
      </c>
      <c r="X2" s="429" t="s">
        <v>23</v>
      </c>
      <c r="Y2" s="429" t="s">
        <v>25</v>
      </c>
      <c r="Z2" s="429" t="s">
        <v>27</v>
      </c>
      <c r="AA2" s="429" t="s">
        <v>29</v>
      </c>
      <c r="AB2" s="429" t="s">
        <v>30</v>
      </c>
      <c r="AC2" s="429" t="s">
        <v>31</v>
      </c>
      <c r="AD2" s="429" t="s">
        <v>33</v>
      </c>
      <c r="AE2" s="429" t="s">
        <v>35</v>
      </c>
      <c r="AF2" s="429" t="s">
        <v>37</v>
      </c>
      <c r="AG2" s="429" t="s">
        <v>74</v>
      </c>
      <c r="AH2" s="429" t="s">
        <v>75</v>
      </c>
      <c r="AI2" s="429" t="s">
        <v>82</v>
      </c>
      <c r="AJ2" s="429" t="s">
        <v>199</v>
      </c>
      <c r="AK2" s="429" t="s">
        <v>200</v>
      </c>
      <c r="AL2" s="429" t="s">
        <v>201</v>
      </c>
      <c r="AM2" s="429" t="s">
        <v>202</v>
      </c>
      <c r="AN2" s="429" t="s">
        <v>204</v>
      </c>
      <c r="AO2" s="429" t="s">
        <v>205</v>
      </c>
      <c r="AP2" s="429" t="s">
        <v>206</v>
      </c>
      <c r="AQ2" s="429" t="s">
        <v>207</v>
      </c>
      <c r="AR2" s="429" t="s">
        <v>208</v>
      </c>
      <c r="AS2" s="429" t="s">
        <v>210</v>
      </c>
      <c r="AT2" s="429" t="s">
        <v>211</v>
      </c>
      <c r="AU2" s="429" t="s">
        <v>212</v>
      </c>
      <c r="AV2" s="429" t="s">
        <v>213</v>
      </c>
      <c r="AW2" s="429" t="s">
        <v>215</v>
      </c>
      <c r="AX2" s="429" t="s">
        <v>217</v>
      </c>
      <c r="AY2" s="429" t="s">
        <v>218</v>
      </c>
      <c r="AZ2" s="429" t="s">
        <v>219</v>
      </c>
      <c r="BA2" s="430" t="s">
        <v>220</v>
      </c>
      <c r="BC2" s="625" t="s">
        <v>153</v>
      </c>
      <c r="BD2" s="785"/>
      <c r="BE2" s="428" t="s">
        <v>0</v>
      </c>
      <c r="BF2" s="429" t="s">
        <v>4</v>
      </c>
      <c r="BG2" s="429" t="s">
        <v>10</v>
      </c>
      <c r="BH2" s="429" t="s">
        <v>14</v>
      </c>
      <c r="BI2" s="429" t="s">
        <v>15</v>
      </c>
      <c r="BJ2" s="429" t="s">
        <v>19</v>
      </c>
      <c r="BK2" s="429" t="s">
        <v>21</v>
      </c>
      <c r="BL2" s="429" t="s">
        <v>23</v>
      </c>
      <c r="BM2" s="429" t="s">
        <v>25</v>
      </c>
      <c r="BN2" s="429" t="s">
        <v>27</v>
      </c>
      <c r="BO2" s="429" t="s">
        <v>29</v>
      </c>
      <c r="BP2" s="429" t="s">
        <v>30</v>
      </c>
      <c r="BQ2" s="429" t="s">
        <v>31</v>
      </c>
      <c r="BR2" s="429" t="s">
        <v>33</v>
      </c>
      <c r="BS2" s="429" t="s">
        <v>35</v>
      </c>
      <c r="BT2" s="429" t="s">
        <v>37</v>
      </c>
      <c r="BU2" s="429" t="s">
        <v>74</v>
      </c>
      <c r="BV2" s="429" t="s">
        <v>75</v>
      </c>
      <c r="BW2" s="429" t="s">
        <v>82</v>
      </c>
      <c r="BX2" s="429" t="s">
        <v>199</v>
      </c>
      <c r="BY2" s="429" t="s">
        <v>200</v>
      </c>
      <c r="BZ2" s="429" t="s">
        <v>201</v>
      </c>
      <c r="CA2" s="429" t="s">
        <v>202</v>
      </c>
      <c r="CB2" s="429" t="s">
        <v>204</v>
      </c>
      <c r="CC2" s="429" t="s">
        <v>205</v>
      </c>
      <c r="CD2" s="429" t="s">
        <v>206</v>
      </c>
      <c r="CE2" s="429" t="s">
        <v>207</v>
      </c>
      <c r="CF2" s="429" t="s">
        <v>208</v>
      </c>
      <c r="CG2" s="429" t="s">
        <v>210</v>
      </c>
      <c r="CH2" s="429" t="s">
        <v>211</v>
      </c>
      <c r="CI2" s="429" t="s">
        <v>212</v>
      </c>
      <c r="CJ2" s="429" t="s">
        <v>213</v>
      </c>
      <c r="CK2" s="429" t="s">
        <v>215</v>
      </c>
      <c r="CL2" s="429" t="s">
        <v>217</v>
      </c>
      <c r="CM2" s="429" t="s">
        <v>218</v>
      </c>
      <c r="CN2" s="429" t="s">
        <v>219</v>
      </c>
      <c r="CO2" s="430" t="s">
        <v>220</v>
      </c>
    </row>
    <row r="3" spans="2:93" ht="45" customHeight="1" thickBot="1">
      <c r="B3" s="791"/>
      <c r="C3" s="789"/>
      <c r="D3" s="761"/>
      <c r="E3" s="797"/>
      <c r="F3" s="797"/>
      <c r="G3" s="797"/>
      <c r="H3" s="799"/>
      <c r="I3" s="801"/>
      <c r="K3" s="58" t="str">
        <f>入力シート!G5</f>
        <v>令和５年（2023年）</v>
      </c>
      <c r="L3" s="59" t="str">
        <f>入力シート!H5</f>
        <v>熊本市</v>
      </c>
      <c r="M3" s="60">
        <f>INDEX($L$6:$M$15,MATCH($K$3,$K$6:$K$15,0),MATCH($L$3,$L$5:$M$5,0))</f>
        <v>0.5960677179768451</v>
      </c>
      <c r="O3" s="794"/>
      <c r="P3" s="795"/>
      <c r="Q3" s="431" t="s">
        <v>192</v>
      </c>
      <c r="R3" s="432" t="s">
        <v>1</v>
      </c>
      <c r="S3" s="432" t="s">
        <v>83</v>
      </c>
      <c r="T3" s="432" t="s">
        <v>2</v>
      </c>
      <c r="U3" s="432" t="s">
        <v>3</v>
      </c>
      <c r="V3" s="432" t="s">
        <v>5</v>
      </c>
      <c r="W3" s="432" t="s">
        <v>6</v>
      </c>
      <c r="X3" s="432" t="s">
        <v>193</v>
      </c>
      <c r="Y3" s="432" t="s">
        <v>7</v>
      </c>
      <c r="Z3" s="432" t="s">
        <v>8</v>
      </c>
      <c r="AA3" s="432" t="s">
        <v>9</v>
      </c>
      <c r="AB3" s="432" t="s">
        <v>11</v>
      </c>
      <c r="AC3" s="432" t="s">
        <v>93</v>
      </c>
      <c r="AD3" s="432" t="s">
        <v>94</v>
      </c>
      <c r="AE3" s="432" t="s">
        <v>95</v>
      </c>
      <c r="AF3" s="432" t="s">
        <v>84</v>
      </c>
      <c r="AG3" s="432" t="s">
        <v>12</v>
      </c>
      <c r="AH3" s="432" t="s">
        <v>198</v>
      </c>
      <c r="AI3" s="432" t="s">
        <v>13</v>
      </c>
      <c r="AJ3" s="432" t="s">
        <v>16</v>
      </c>
      <c r="AK3" s="432" t="s">
        <v>17</v>
      </c>
      <c r="AL3" s="432" t="s">
        <v>18</v>
      </c>
      <c r="AM3" s="432" t="s">
        <v>96</v>
      </c>
      <c r="AN3" s="432" t="s">
        <v>85</v>
      </c>
      <c r="AO3" s="432" t="s">
        <v>20</v>
      </c>
      <c r="AP3" s="432" t="s">
        <v>22</v>
      </c>
      <c r="AQ3" s="432" t="s">
        <v>24</v>
      </c>
      <c r="AR3" s="432" t="s">
        <v>97</v>
      </c>
      <c r="AS3" s="432" t="s">
        <v>86</v>
      </c>
      <c r="AT3" s="432" t="s">
        <v>26</v>
      </c>
      <c r="AU3" s="432" t="s">
        <v>28</v>
      </c>
      <c r="AV3" s="432" t="s">
        <v>98</v>
      </c>
      <c r="AW3" s="432" t="s">
        <v>216</v>
      </c>
      <c r="AX3" s="432" t="s">
        <v>32</v>
      </c>
      <c r="AY3" s="204" t="s">
        <v>34</v>
      </c>
      <c r="AZ3" s="204" t="s">
        <v>36</v>
      </c>
      <c r="BA3" s="205" t="s">
        <v>38</v>
      </c>
      <c r="BC3" s="786"/>
      <c r="BD3" s="787"/>
      <c r="BE3" s="431" t="s">
        <v>192</v>
      </c>
      <c r="BF3" s="432" t="s">
        <v>1</v>
      </c>
      <c r="BG3" s="432" t="s">
        <v>83</v>
      </c>
      <c r="BH3" s="432" t="s">
        <v>2</v>
      </c>
      <c r="BI3" s="432" t="s">
        <v>3</v>
      </c>
      <c r="BJ3" s="432" t="s">
        <v>5</v>
      </c>
      <c r="BK3" s="432" t="s">
        <v>6</v>
      </c>
      <c r="BL3" s="432" t="s">
        <v>193</v>
      </c>
      <c r="BM3" s="432" t="s">
        <v>7</v>
      </c>
      <c r="BN3" s="432" t="s">
        <v>8</v>
      </c>
      <c r="BO3" s="432" t="s">
        <v>9</v>
      </c>
      <c r="BP3" s="432" t="s">
        <v>11</v>
      </c>
      <c r="BQ3" s="432" t="s">
        <v>93</v>
      </c>
      <c r="BR3" s="432" t="s">
        <v>94</v>
      </c>
      <c r="BS3" s="432" t="s">
        <v>95</v>
      </c>
      <c r="BT3" s="432" t="s">
        <v>84</v>
      </c>
      <c r="BU3" s="432" t="s">
        <v>12</v>
      </c>
      <c r="BV3" s="432" t="s">
        <v>198</v>
      </c>
      <c r="BW3" s="432" t="s">
        <v>13</v>
      </c>
      <c r="BX3" s="432" t="s">
        <v>16</v>
      </c>
      <c r="BY3" s="432" t="s">
        <v>17</v>
      </c>
      <c r="BZ3" s="432" t="s">
        <v>18</v>
      </c>
      <c r="CA3" s="432" t="s">
        <v>96</v>
      </c>
      <c r="CB3" s="432" t="s">
        <v>85</v>
      </c>
      <c r="CC3" s="432" t="s">
        <v>20</v>
      </c>
      <c r="CD3" s="432" t="s">
        <v>22</v>
      </c>
      <c r="CE3" s="432" t="s">
        <v>24</v>
      </c>
      <c r="CF3" s="432" t="s">
        <v>97</v>
      </c>
      <c r="CG3" s="432" t="s">
        <v>86</v>
      </c>
      <c r="CH3" s="432" t="s">
        <v>26</v>
      </c>
      <c r="CI3" s="432" t="s">
        <v>28</v>
      </c>
      <c r="CJ3" s="432" t="s">
        <v>98</v>
      </c>
      <c r="CK3" s="432" t="s">
        <v>216</v>
      </c>
      <c r="CL3" s="432" t="s">
        <v>32</v>
      </c>
      <c r="CM3" s="204" t="s">
        <v>34</v>
      </c>
      <c r="CN3" s="204" t="s">
        <v>36</v>
      </c>
      <c r="CO3" s="205" t="s">
        <v>38</v>
      </c>
    </row>
    <row r="4" spans="2:93" ht="20.100000000000001" customHeight="1" thickBot="1">
      <c r="B4" s="351" t="s">
        <v>0</v>
      </c>
      <c r="C4" s="352" t="s">
        <v>192</v>
      </c>
      <c r="D4" s="353">
        <v>0.88056824214675955</v>
      </c>
      <c r="E4" s="354">
        <v>0.46824351221731464</v>
      </c>
      <c r="F4" s="354">
        <v>0.16563276022216747</v>
      </c>
      <c r="G4" s="355">
        <v>1.8075933082786037E-2</v>
      </c>
      <c r="H4" s="354">
        <v>0.12072299205732376</v>
      </c>
      <c r="I4" s="356">
        <v>5.2179496900650199E-2</v>
      </c>
      <c r="K4" t="s">
        <v>76</v>
      </c>
      <c r="O4" s="398" t="s">
        <v>0</v>
      </c>
      <c r="P4" s="399" t="s">
        <v>192</v>
      </c>
      <c r="Q4" s="433">
        <v>1.13989827</v>
      </c>
      <c r="R4" s="434">
        <v>1.0258E-4</v>
      </c>
      <c r="S4" s="434">
        <v>0.23802402</v>
      </c>
      <c r="T4" s="434">
        <v>9.4605699999999997E-3</v>
      </c>
      <c r="U4" s="434">
        <v>7.0529079999999994E-2</v>
      </c>
      <c r="V4" s="434">
        <v>3.4352300000000001E-3</v>
      </c>
      <c r="W4" s="434">
        <v>1.1202E-4</v>
      </c>
      <c r="X4" s="434">
        <v>4.2392699999999998E-3</v>
      </c>
      <c r="Y4" s="434">
        <v>2.4283E-4</v>
      </c>
      <c r="Z4" s="434">
        <v>5.5170000000000002E-5</v>
      </c>
      <c r="AA4" s="434">
        <v>2.0621999999999999E-4</v>
      </c>
      <c r="AB4" s="434">
        <v>1.3352000000000001E-4</v>
      </c>
      <c r="AC4" s="434">
        <v>9.1189999999999999E-5</v>
      </c>
      <c r="AD4" s="434">
        <v>1.1611E-4</v>
      </c>
      <c r="AE4" s="434">
        <v>3.5776999999999998E-4</v>
      </c>
      <c r="AF4" s="434">
        <v>1.8068000000000001E-4</v>
      </c>
      <c r="AG4" s="434">
        <v>1.5260999999999999E-4</v>
      </c>
      <c r="AH4" s="434">
        <v>1.2612999999999999E-4</v>
      </c>
      <c r="AI4" s="434">
        <v>1.9212999999999999E-4</v>
      </c>
      <c r="AJ4" s="434">
        <v>5.7906299999999997E-3</v>
      </c>
      <c r="AK4" s="434">
        <v>1.7779899999999999E-3</v>
      </c>
      <c r="AL4" s="434">
        <v>1.6833000000000001E-4</v>
      </c>
      <c r="AM4" s="434">
        <v>3.7235000000000002E-4</v>
      </c>
      <c r="AN4" s="434">
        <v>2.2201E-4</v>
      </c>
      <c r="AO4" s="434">
        <v>3.9651999999999998E-4</v>
      </c>
      <c r="AP4" s="434">
        <v>1.9362000000000001E-4</v>
      </c>
      <c r="AQ4" s="434">
        <v>8.5760000000000006E-5</v>
      </c>
      <c r="AR4" s="434">
        <v>2.1117E-4</v>
      </c>
      <c r="AS4" s="434">
        <v>5.0449999999999996E-4</v>
      </c>
      <c r="AT4" s="434">
        <v>1.929E-4</v>
      </c>
      <c r="AU4" s="434">
        <v>2.3541600000000001E-3</v>
      </c>
      <c r="AV4" s="434">
        <v>3.49022E-3</v>
      </c>
      <c r="AW4" s="434">
        <v>2.6816600000000002E-3</v>
      </c>
      <c r="AX4" s="434">
        <v>2.3999000000000001E-4</v>
      </c>
      <c r="AY4" s="434">
        <v>2.4799060000000001E-2</v>
      </c>
      <c r="AZ4" s="434">
        <v>7.4304100000000001E-3</v>
      </c>
      <c r="BA4" s="435">
        <v>4.9498999999999995E-4</v>
      </c>
      <c r="BC4" s="398" t="s">
        <v>0</v>
      </c>
      <c r="BD4" s="399" t="s">
        <v>192</v>
      </c>
      <c r="BE4" s="433">
        <v>0.12985043504634808</v>
      </c>
      <c r="BF4" s="434">
        <v>0</v>
      </c>
      <c r="BG4" s="434">
        <v>0.22166642693522312</v>
      </c>
      <c r="BH4" s="434">
        <v>8.7457052340368571E-3</v>
      </c>
      <c r="BI4" s="434">
        <v>6.5735048357947107E-2</v>
      </c>
      <c r="BJ4" s="434">
        <v>1.838836857770644E-3</v>
      </c>
      <c r="BK4" s="434">
        <v>0</v>
      </c>
      <c r="BL4" s="434">
        <v>3.5608308605341245E-3</v>
      </c>
      <c r="BM4" s="434">
        <v>0</v>
      </c>
      <c r="BN4" s="434">
        <v>0</v>
      </c>
      <c r="BO4" s="434">
        <v>0</v>
      </c>
      <c r="BP4" s="434">
        <v>0</v>
      </c>
      <c r="BQ4" s="434">
        <v>0</v>
      </c>
      <c r="BR4" s="434">
        <v>0</v>
      </c>
      <c r="BS4" s="434">
        <v>0</v>
      </c>
      <c r="BT4" s="434">
        <v>0</v>
      </c>
      <c r="BU4" s="434">
        <v>0</v>
      </c>
      <c r="BV4" s="434">
        <v>0</v>
      </c>
      <c r="BW4" s="434">
        <v>6.0057535118643664E-6</v>
      </c>
      <c r="BX4" s="434">
        <v>4.3703053360647738E-3</v>
      </c>
      <c r="BY4" s="434">
        <v>9.9293899094916893E-4</v>
      </c>
      <c r="BZ4" s="434">
        <v>0</v>
      </c>
      <c r="CA4" s="434">
        <v>0</v>
      </c>
      <c r="CB4" s="434">
        <v>0</v>
      </c>
      <c r="CC4" s="434">
        <v>1.6369344445697138E-4</v>
      </c>
      <c r="CD4" s="434">
        <v>0</v>
      </c>
      <c r="CE4" s="434">
        <v>4.511444406598439E-6</v>
      </c>
      <c r="CF4" s="434">
        <v>9.0025531240659853E-6</v>
      </c>
      <c r="CG4" s="434">
        <v>0</v>
      </c>
      <c r="CH4" s="434">
        <v>1.7640694337729132E-5</v>
      </c>
      <c r="CI4" s="434">
        <v>1.4598493966852088E-3</v>
      </c>
      <c r="CJ4" s="434">
        <v>2.0171066157217946E-3</v>
      </c>
      <c r="CK4" s="434">
        <v>2.034778844072444E-3</v>
      </c>
      <c r="CL4" s="434">
        <v>7.1828760235598331E-6</v>
      </c>
      <c r="CM4" s="434">
        <v>1.5842486630680653E-2</v>
      </c>
      <c r="CN4" s="434">
        <v>0</v>
      </c>
      <c r="CO4" s="435">
        <v>0</v>
      </c>
    </row>
    <row r="5" spans="2:93" ht="20.100000000000001" customHeight="1" thickBot="1">
      <c r="B5" s="357" t="s">
        <v>4</v>
      </c>
      <c r="C5" s="358" t="s">
        <v>1</v>
      </c>
      <c r="D5" s="359">
        <v>3.7608257207260687E-2</v>
      </c>
      <c r="E5" s="360">
        <v>0.56149440959912733</v>
      </c>
      <c r="F5" s="360">
        <v>0.26533951458958277</v>
      </c>
      <c r="G5" s="361">
        <v>-1.4110590823749669E-5</v>
      </c>
      <c r="H5" s="360">
        <v>7.7720207253886009E-2</v>
      </c>
      <c r="I5" s="362">
        <v>7.7174802290700839E-2</v>
      </c>
      <c r="K5" s="44"/>
      <c r="L5" s="45" t="s">
        <v>42</v>
      </c>
      <c r="M5" s="46" t="s">
        <v>238</v>
      </c>
      <c r="O5" s="400" t="s">
        <v>4</v>
      </c>
      <c r="P5" s="358" t="s">
        <v>1</v>
      </c>
      <c r="Q5" s="359">
        <v>1.2899999999999999E-4</v>
      </c>
      <c r="R5" s="360">
        <v>1.0001580299999999</v>
      </c>
      <c r="S5" s="360">
        <v>1.5605E-4</v>
      </c>
      <c r="T5" s="360">
        <v>2.1409000000000001E-4</v>
      </c>
      <c r="U5" s="360">
        <v>6.6726999999999997E-4</v>
      </c>
      <c r="V5" s="360">
        <v>4.5961E-4</v>
      </c>
      <c r="W5" s="360">
        <v>2.5010599999999998E-3</v>
      </c>
      <c r="X5" s="360">
        <v>2.6145999999999998E-4</v>
      </c>
      <c r="Y5" s="360">
        <v>1.41278E-3</v>
      </c>
      <c r="Z5" s="360">
        <v>4.0829000000000001E-4</v>
      </c>
      <c r="AA5" s="360">
        <v>5.3474999999999996E-4</v>
      </c>
      <c r="AB5" s="360">
        <v>1.5548E-4</v>
      </c>
      <c r="AC5" s="360">
        <v>1.1751E-4</v>
      </c>
      <c r="AD5" s="360">
        <v>1.0900000000000001E-4</v>
      </c>
      <c r="AE5" s="360">
        <v>1.5462000000000001E-4</v>
      </c>
      <c r="AF5" s="360">
        <v>2.9171999999999998E-4</v>
      </c>
      <c r="AG5" s="360">
        <v>1.0676E-4</v>
      </c>
      <c r="AH5" s="360">
        <v>8.072E-5</v>
      </c>
      <c r="AI5" s="360">
        <v>1.3640000000000001E-4</v>
      </c>
      <c r="AJ5" s="360">
        <v>2.163E-4</v>
      </c>
      <c r="AK5" s="360">
        <v>1.7489E-4</v>
      </c>
      <c r="AL5" s="360">
        <v>8.3160000000000005E-3</v>
      </c>
      <c r="AM5" s="360">
        <v>4.9737000000000002E-4</v>
      </c>
      <c r="AN5" s="360">
        <v>4.9930999999999999E-4</v>
      </c>
      <c r="AO5" s="360">
        <v>2.0771E-4</v>
      </c>
      <c r="AP5" s="360">
        <v>5.6499999999999998E-5</v>
      </c>
      <c r="AQ5" s="360">
        <v>4.6990000000000002E-5</v>
      </c>
      <c r="AR5" s="360">
        <v>9.8610000000000006E-5</v>
      </c>
      <c r="AS5" s="360">
        <v>8.5610000000000002E-5</v>
      </c>
      <c r="AT5" s="360">
        <v>1.0632999999999999E-4</v>
      </c>
      <c r="AU5" s="360">
        <v>1.2426000000000001E-4</v>
      </c>
      <c r="AV5" s="360">
        <v>1.3704E-4</v>
      </c>
      <c r="AW5" s="360">
        <v>5.7049999999999998E-5</v>
      </c>
      <c r="AX5" s="360">
        <v>6.0250000000000001E-5</v>
      </c>
      <c r="AY5" s="360">
        <v>2.6307000000000001E-4</v>
      </c>
      <c r="AZ5" s="360">
        <v>1.2952999999999999E-4</v>
      </c>
      <c r="BA5" s="362">
        <v>6.0749999999999999E-5</v>
      </c>
      <c r="BC5" s="400" t="s">
        <v>4</v>
      </c>
      <c r="BD5" s="358" t="s">
        <v>1</v>
      </c>
      <c r="BE5" s="359">
        <v>3.0803935321213963E-5</v>
      </c>
      <c r="BF5" s="360">
        <v>5.4540496318516497E-4</v>
      </c>
      <c r="BG5" s="360">
        <v>1.8462899233360311E-4</v>
      </c>
      <c r="BH5" s="360">
        <v>1.3386283521484986E-4</v>
      </c>
      <c r="BI5" s="360">
        <v>3.3347700823484041E-3</v>
      </c>
      <c r="BJ5" s="360">
        <v>6.0099837413577261E-3</v>
      </c>
      <c r="BK5" s="360">
        <v>6.106580694102029E-2</v>
      </c>
      <c r="BL5" s="360">
        <v>8.18581807019339E-5</v>
      </c>
      <c r="BM5" s="360">
        <v>2.6837370242214532E-2</v>
      </c>
      <c r="BN5" s="360">
        <v>1.7470639619528293E-3</v>
      </c>
      <c r="BO5" s="360">
        <v>6.2028663771995689E-3</v>
      </c>
      <c r="BP5" s="360">
        <v>9.907987819780307E-5</v>
      </c>
      <c r="BQ5" s="360">
        <v>0</v>
      </c>
      <c r="BR5" s="360">
        <v>9.7259802329177754E-6</v>
      </c>
      <c r="BS5" s="360">
        <v>2.6709401709401712E-4</v>
      </c>
      <c r="BT5" s="360">
        <v>5.9624705070655272E-5</v>
      </c>
      <c r="BU5" s="360">
        <v>2.8479480534275053E-5</v>
      </c>
      <c r="BV5" s="360">
        <v>0</v>
      </c>
      <c r="BW5" s="360">
        <v>5.1048904850847112E-5</v>
      </c>
      <c r="BX5" s="360">
        <v>1.95102916788606E-4</v>
      </c>
      <c r="BY5" s="360">
        <v>2.070677141006211E-3</v>
      </c>
      <c r="BZ5" s="360">
        <v>0.19998901698053259</v>
      </c>
      <c r="CA5" s="360">
        <v>0</v>
      </c>
      <c r="CB5" s="360">
        <v>0</v>
      </c>
      <c r="CC5" s="360">
        <v>1.0840625460726583E-6</v>
      </c>
      <c r="CD5" s="360">
        <v>0</v>
      </c>
      <c r="CE5" s="360">
        <v>0</v>
      </c>
      <c r="CF5" s="360">
        <v>1.8005106248131971E-6</v>
      </c>
      <c r="CG5" s="360">
        <v>0</v>
      </c>
      <c r="CH5" s="360">
        <v>5.8802314459097113E-6</v>
      </c>
      <c r="CI5" s="360">
        <v>3.6377612268428822E-5</v>
      </c>
      <c r="CJ5" s="360">
        <v>6.1712177928551404E-6</v>
      </c>
      <c r="CK5" s="360">
        <v>4.3293166895158379E-5</v>
      </c>
      <c r="CL5" s="360">
        <v>3.5914380117799166E-6</v>
      </c>
      <c r="CM5" s="360">
        <v>2.0905894207812952E-6</v>
      </c>
      <c r="CN5" s="360">
        <v>0</v>
      </c>
      <c r="CO5" s="362">
        <v>1.2897757632708714E-4</v>
      </c>
    </row>
    <row r="6" spans="2:93" ht="20.100000000000001" customHeight="1">
      <c r="B6" s="357" t="s">
        <v>10</v>
      </c>
      <c r="C6" s="358" t="s">
        <v>83</v>
      </c>
      <c r="D6" s="359">
        <v>0.34752415944788617</v>
      </c>
      <c r="E6" s="360">
        <v>0.35641338860753241</v>
      </c>
      <c r="F6" s="360">
        <v>0.1237808582671925</v>
      </c>
      <c r="G6" s="361">
        <v>9.2175970249549793E-2</v>
      </c>
      <c r="H6" s="360">
        <v>4.511602644058918E-2</v>
      </c>
      <c r="I6" s="362">
        <v>4.2524780001674541E-2</v>
      </c>
      <c r="K6" s="381" t="str">
        <f>IF(ISBLANK(K19),"",K19)</f>
        <v>令和２年（2020年）</v>
      </c>
      <c r="L6" s="382">
        <f>IFERROR(L19/L31,"")</f>
        <v>0.53516732899992814</v>
      </c>
      <c r="M6" s="383">
        <f t="shared" ref="M6:M14" si="0">IFERROR(M19/M31,"")</f>
        <v>0.56758391640723727</v>
      </c>
      <c r="O6" s="400" t="s">
        <v>10</v>
      </c>
      <c r="P6" s="358" t="s">
        <v>83</v>
      </c>
      <c r="Q6" s="359">
        <v>4.567732E-2</v>
      </c>
      <c r="R6" s="360">
        <v>3.2830000000000002E-5</v>
      </c>
      <c r="S6" s="360">
        <v>1.07778043</v>
      </c>
      <c r="T6" s="360">
        <v>1.52911E-3</v>
      </c>
      <c r="U6" s="360">
        <v>3.9565299999999998E-3</v>
      </c>
      <c r="V6" s="360">
        <v>3.4995600000000001E-3</v>
      </c>
      <c r="W6" s="360">
        <v>7.9019999999999999E-5</v>
      </c>
      <c r="X6" s="360">
        <v>3.7838999999999999E-4</v>
      </c>
      <c r="Y6" s="360">
        <v>2.2215000000000001E-4</v>
      </c>
      <c r="Z6" s="360">
        <v>2.2169999999999999E-5</v>
      </c>
      <c r="AA6" s="360">
        <v>3.6069999999999999E-5</v>
      </c>
      <c r="AB6" s="360">
        <v>3.7169999999999998E-5</v>
      </c>
      <c r="AC6" s="360">
        <v>3.2830000000000002E-5</v>
      </c>
      <c r="AD6" s="360">
        <v>3.2079999999999998E-5</v>
      </c>
      <c r="AE6" s="360">
        <v>5.5770000000000003E-5</v>
      </c>
      <c r="AF6" s="360">
        <v>5.982E-5</v>
      </c>
      <c r="AG6" s="360">
        <v>4.2790000000000002E-5</v>
      </c>
      <c r="AH6" s="360">
        <v>2.8710000000000001E-5</v>
      </c>
      <c r="AI6" s="360">
        <v>4.7849999999999998E-5</v>
      </c>
      <c r="AJ6" s="360">
        <v>5.1369999999999996E-4</v>
      </c>
      <c r="AK6" s="360">
        <v>1.4745000000000001E-4</v>
      </c>
      <c r="AL6" s="360">
        <v>3.3399999999999999E-5</v>
      </c>
      <c r="AM6" s="360">
        <v>9.4019999999999998E-5</v>
      </c>
      <c r="AN6" s="360">
        <v>5.7250000000000002E-5</v>
      </c>
      <c r="AO6" s="360">
        <v>1.1463000000000001E-4</v>
      </c>
      <c r="AP6" s="360">
        <v>5.6530000000000003E-5</v>
      </c>
      <c r="AQ6" s="360">
        <v>4.35E-5</v>
      </c>
      <c r="AR6" s="360">
        <v>6.4839999999999996E-5</v>
      </c>
      <c r="AS6" s="360">
        <v>3.9346999999999999E-4</v>
      </c>
      <c r="AT6" s="360">
        <v>2.9489000000000002E-4</v>
      </c>
      <c r="AU6" s="360">
        <v>2.4578199999999999E-3</v>
      </c>
      <c r="AV6" s="360">
        <v>3.7571900000000001E-3</v>
      </c>
      <c r="AW6" s="360">
        <v>7.8521000000000005E-4</v>
      </c>
      <c r="AX6" s="360">
        <v>1.1229E-4</v>
      </c>
      <c r="AY6" s="360">
        <v>3.9445969999999997E-2</v>
      </c>
      <c r="AZ6" s="360">
        <v>4.5689E-4</v>
      </c>
      <c r="BA6" s="362">
        <v>1.6012999999999999E-3</v>
      </c>
      <c r="BC6" s="400" t="s">
        <v>10</v>
      </c>
      <c r="BD6" s="358" t="s">
        <v>83</v>
      </c>
      <c r="BE6" s="359">
        <v>0.10756023354122041</v>
      </c>
      <c r="BF6" s="360">
        <v>0</v>
      </c>
      <c r="BG6" s="360">
        <v>0.18371228791817931</v>
      </c>
      <c r="BH6" s="360">
        <v>2.6772567042969968E-3</v>
      </c>
      <c r="BI6" s="360">
        <v>2.692013944027283E-3</v>
      </c>
      <c r="BJ6" s="360">
        <v>8.1812656807592216E-3</v>
      </c>
      <c r="BK6" s="360">
        <v>0</v>
      </c>
      <c r="BL6" s="360">
        <v>1.3643030116988984E-5</v>
      </c>
      <c r="BM6" s="360">
        <v>3.4602076124567473E-4</v>
      </c>
      <c r="BN6" s="360">
        <v>0</v>
      </c>
      <c r="BO6" s="360">
        <v>0</v>
      </c>
      <c r="BP6" s="360">
        <v>0</v>
      </c>
      <c r="BQ6" s="360">
        <v>0</v>
      </c>
      <c r="BR6" s="360">
        <v>0</v>
      </c>
      <c r="BS6" s="360">
        <v>0</v>
      </c>
      <c r="BT6" s="360">
        <v>0</v>
      </c>
      <c r="BU6" s="360">
        <v>0</v>
      </c>
      <c r="BV6" s="360">
        <v>0</v>
      </c>
      <c r="BW6" s="360">
        <v>0</v>
      </c>
      <c r="BX6" s="360">
        <v>5.2677787532923615E-4</v>
      </c>
      <c r="BY6" s="360">
        <v>2.8595065280561962E-5</v>
      </c>
      <c r="BZ6" s="360">
        <v>0</v>
      </c>
      <c r="CA6" s="360">
        <v>0</v>
      </c>
      <c r="CB6" s="360">
        <v>0</v>
      </c>
      <c r="CC6" s="360">
        <v>1.3659188080515492E-4</v>
      </c>
      <c r="CD6" s="360">
        <v>0</v>
      </c>
      <c r="CE6" s="360">
        <v>0</v>
      </c>
      <c r="CF6" s="360">
        <v>3.2409191246637546E-5</v>
      </c>
      <c r="CG6" s="360">
        <v>0</v>
      </c>
      <c r="CH6" s="360">
        <v>6.8406692487416303E-4</v>
      </c>
      <c r="CI6" s="360">
        <v>5.4487336636842298E-3</v>
      </c>
      <c r="CJ6" s="360">
        <v>7.0678075779028087E-3</v>
      </c>
      <c r="CK6" s="360">
        <v>1.4863987300671043E-3</v>
      </c>
      <c r="CL6" s="360">
        <v>3.5914380117799166E-6</v>
      </c>
      <c r="CM6" s="360">
        <v>0.10253504873163939</v>
      </c>
      <c r="CN6" s="360">
        <v>0</v>
      </c>
      <c r="CO6" s="362">
        <v>3.8140511856724338E-3</v>
      </c>
    </row>
    <row r="7" spans="2:93" ht="20.100000000000001" customHeight="1">
      <c r="B7" s="357" t="s">
        <v>14</v>
      </c>
      <c r="C7" s="358" t="s">
        <v>2</v>
      </c>
      <c r="D7" s="359">
        <v>8.6813442510332295E-2</v>
      </c>
      <c r="E7" s="360">
        <v>0.42372049440007137</v>
      </c>
      <c r="F7" s="360">
        <v>0.30212841907991611</v>
      </c>
      <c r="G7" s="361">
        <v>1.3788177135305123E-2</v>
      </c>
      <c r="H7" s="360">
        <v>0.17875150595689618</v>
      </c>
      <c r="I7" s="362">
        <v>0.1465798045602606</v>
      </c>
      <c r="K7" s="384" t="str">
        <f t="shared" ref="K7:K14" si="1">IF(ISBLANK(K20),"",K20)</f>
        <v>令和３年（2021年）</v>
      </c>
      <c r="L7" s="385">
        <f t="shared" ref="L7" si="2">IFERROR(L20/L32,"")</f>
        <v>0.51510149141910211</v>
      </c>
      <c r="M7" s="386">
        <f t="shared" si="0"/>
        <v>0.55742170177227612</v>
      </c>
      <c r="O7" s="400" t="s">
        <v>14</v>
      </c>
      <c r="P7" s="358" t="s">
        <v>2</v>
      </c>
      <c r="Q7" s="359">
        <v>3.5041E-4</v>
      </c>
      <c r="R7" s="360">
        <v>2.3670000000000001E-4</v>
      </c>
      <c r="S7" s="360">
        <v>2.1282000000000001E-4</v>
      </c>
      <c r="T7" s="360">
        <v>1.01898902</v>
      </c>
      <c r="U7" s="360">
        <v>2.7133000000000002E-4</v>
      </c>
      <c r="V7" s="360">
        <v>2.2929E-4</v>
      </c>
      <c r="W7" s="360">
        <v>8.7819999999999996E-5</v>
      </c>
      <c r="X7" s="360">
        <v>3.7044999999999998E-4</v>
      </c>
      <c r="Y7" s="360">
        <v>2.1641999999999999E-4</v>
      </c>
      <c r="Z7" s="360">
        <v>5.588E-5</v>
      </c>
      <c r="AA7" s="360">
        <v>1.9933E-4</v>
      </c>
      <c r="AB7" s="360">
        <v>1.3349E-4</v>
      </c>
      <c r="AC7" s="360">
        <v>1.2485E-4</v>
      </c>
      <c r="AD7" s="360">
        <v>3.9048000000000002E-4</v>
      </c>
      <c r="AE7" s="360">
        <v>2.4835999999999999E-4</v>
      </c>
      <c r="AF7" s="360">
        <v>3.5892999999999998E-4</v>
      </c>
      <c r="AG7" s="360">
        <v>1.7012E-4</v>
      </c>
      <c r="AH7" s="360">
        <v>9.9950000000000004E-5</v>
      </c>
      <c r="AI7" s="360">
        <v>2.0879000000000001E-4</v>
      </c>
      <c r="AJ7" s="360">
        <v>6.5574000000000003E-4</v>
      </c>
      <c r="AK7" s="360">
        <v>3.7835000000000001E-4</v>
      </c>
      <c r="AL7" s="360">
        <v>5.5819999999999997E-5</v>
      </c>
      <c r="AM7" s="360">
        <v>1.8387000000000001E-4</v>
      </c>
      <c r="AN7" s="360">
        <v>2.9025999999999998E-4</v>
      </c>
      <c r="AO7" s="360">
        <v>4.1069000000000001E-4</v>
      </c>
      <c r="AP7" s="360">
        <v>1.7215000000000001E-4</v>
      </c>
      <c r="AQ7" s="360">
        <v>2.9090000000000001E-5</v>
      </c>
      <c r="AR7" s="360">
        <v>1.9736999999999999E-4</v>
      </c>
      <c r="AS7" s="360">
        <v>1.1224E-4</v>
      </c>
      <c r="AT7" s="360">
        <v>4.2365000000000002E-4</v>
      </c>
      <c r="AU7" s="360">
        <v>9.7410000000000004E-5</v>
      </c>
      <c r="AV7" s="360">
        <v>3.7882999999999998E-4</v>
      </c>
      <c r="AW7" s="360">
        <v>2.1900399999999999E-3</v>
      </c>
      <c r="AX7" s="360">
        <v>2.0525E-4</v>
      </c>
      <c r="AY7" s="360">
        <v>4.4834999999999997E-4</v>
      </c>
      <c r="AZ7" s="360">
        <v>1.92672E-3</v>
      </c>
      <c r="BA7" s="362">
        <v>9.5110000000000002E-5</v>
      </c>
      <c r="BC7" s="400" t="s">
        <v>14</v>
      </c>
      <c r="BD7" s="358" t="s">
        <v>2</v>
      </c>
      <c r="BE7" s="359">
        <v>2.8221143821204483E-3</v>
      </c>
      <c r="BF7" s="360">
        <v>1.9089173711480775E-3</v>
      </c>
      <c r="BG7" s="360">
        <v>9.8755042410997025E-4</v>
      </c>
      <c r="BH7" s="360">
        <v>0.21395743161840167</v>
      </c>
      <c r="BI7" s="360">
        <v>2.1551235226061113E-3</v>
      </c>
      <c r="BJ7" s="360">
        <v>1.7609200417634133E-3</v>
      </c>
      <c r="BK7" s="360">
        <v>5.6893608951261144E-4</v>
      </c>
      <c r="BL7" s="360">
        <v>3.3288993485453117E-3</v>
      </c>
      <c r="BM7" s="360">
        <v>1.7162629757785468E-3</v>
      </c>
      <c r="BN7" s="360">
        <v>3.6397165874017275E-4</v>
      </c>
      <c r="BO7" s="360">
        <v>1.4690999314420031E-3</v>
      </c>
      <c r="BP7" s="360">
        <v>1.1096946358153943E-3</v>
      </c>
      <c r="BQ7" s="360">
        <v>8.9121595276555449E-4</v>
      </c>
      <c r="BR7" s="360">
        <v>3.7483927817665102E-3</v>
      </c>
      <c r="BS7" s="360">
        <v>2.136752136752137E-3</v>
      </c>
      <c r="BT7" s="360">
        <v>3.3758940156671012E-3</v>
      </c>
      <c r="BU7" s="360">
        <v>1.2744567539088086E-3</v>
      </c>
      <c r="BV7" s="360">
        <v>5.9880239520958083E-4</v>
      </c>
      <c r="BW7" s="360">
        <v>1.8677893421898178E-3</v>
      </c>
      <c r="BX7" s="360">
        <v>6.5554580040971611E-3</v>
      </c>
      <c r="BY7" s="360">
        <v>3.586215600875995E-3</v>
      </c>
      <c r="BZ7" s="360">
        <v>1.4121025029516864E-4</v>
      </c>
      <c r="CA7" s="360">
        <v>9.7013373986556723E-4</v>
      </c>
      <c r="CB7" s="360">
        <v>2.6749143191507146E-3</v>
      </c>
      <c r="CC7" s="360">
        <v>4.1931539282090416E-3</v>
      </c>
      <c r="CD7" s="360">
        <v>1.3230599009538028E-3</v>
      </c>
      <c r="CE7" s="360">
        <v>5.4137332879181265E-5</v>
      </c>
      <c r="CF7" s="360">
        <v>1.4548125848490633E-3</v>
      </c>
      <c r="CG7" s="360">
        <v>5.9084701965485709E-4</v>
      </c>
      <c r="CH7" s="360">
        <v>4.2925689555140889E-3</v>
      </c>
      <c r="CI7" s="360">
        <v>4.9979675986189156E-4</v>
      </c>
      <c r="CJ7" s="360">
        <v>3.5590294613937431E-3</v>
      </c>
      <c r="CK7" s="360">
        <v>2.4128725016234937E-2</v>
      </c>
      <c r="CL7" s="360">
        <v>1.7436431547191496E-3</v>
      </c>
      <c r="CM7" s="360">
        <v>4.2188094511366537E-3</v>
      </c>
      <c r="CN7" s="360">
        <v>2.0218798327510168E-2</v>
      </c>
      <c r="CO7" s="362">
        <v>2.0267904851399408E-4</v>
      </c>
    </row>
    <row r="8" spans="2:93" ht="20.100000000000001" customHeight="1">
      <c r="B8" s="363" t="s">
        <v>15</v>
      </c>
      <c r="C8" s="364" t="s">
        <v>3</v>
      </c>
      <c r="D8" s="365">
        <v>0.23375898095566783</v>
      </c>
      <c r="E8" s="366">
        <v>0.38706774649697906</v>
      </c>
      <c r="F8" s="366">
        <v>0.13729271114539143</v>
      </c>
      <c r="G8" s="367">
        <v>1.3602077078969255E-3</v>
      </c>
      <c r="H8" s="366">
        <v>4.4486286608742993E-2</v>
      </c>
      <c r="I8" s="368">
        <v>3.5805297822947148E-2</v>
      </c>
      <c r="K8" s="387" t="str">
        <f t="shared" si="1"/>
        <v>令和４年（2022年）</v>
      </c>
      <c r="L8" s="385">
        <f t="shared" ref="L8" si="3">IFERROR(L21/L33,"")</f>
        <v>0.52065488066092258</v>
      </c>
      <c r="M8" s="386">
        <f t="shared" si="0"/>
        <v>0.53412627708601101</v>
      </c>
      <c r="O8" s="401" t="s">
        <v>15</v>
      </c>
      <c r="P8" s="364" t="s">
        <v>3</v>
      </c>
      <c r="Q8" s="365">
        <v>9.2947299999999993E-3</v>
      </c>
      <c r="R8" s="366">
        <v>8.8398999999999997E-4</v>
      </c>
      <c r="S8" s="366">
        <v>6.13702E-3</v>
      </c>
      <c r="T8" s="366">
        <v>2.1258599999999998E-3</v>
      </c>
      <c r="U8" s="366">
        <v>1.0644254200000001</v>
      </c>
      <c r="V8" s="366">
        <v>8.3087000000000005E-3</v>
      </c>
      <c r="W8" s="366">
        <v>6.8504000000000004E-4</v>
      </c>
      <c r="X8" s="366">
        <v>2.5834999999999999E-3</v>
      </c>
      <c r="Y8" s="366">
        <v>1.9713999999999999E-3</v>
      </c>
      <c r="Z8" s="366">
        <v>4.0483000000000001E-4</v>
      </c>
      <c r="AA8" s="366">
        <v>1.7739100000000001E-3</v>
      </c>
      <c r="AB8" s="366">
        <v>1.3352100000000001E-3</v>
      </c>
      <c r="AC8" s="366">
        <v>6.1335000000000003E-4</v>
      </c>
      <c r="AD8" s="366">
        <v>6.6220000000000005E-4</v>
      </c>
      <c r="AE8" s="366">
        <v>3.0444999999999999E-3</v>
      </c>
      <c r="AF8" s="366">
        <v>1.30518E-3</v>
      </c>
      <c r="AG8" s="366">
        <v>1.1117500000000001E-3</v>
      </c>
      <c r="AH8" s="366">
        <v>8.8955999999999996E-4</v>
      </c>
      <c r="AI8" s="366">
        <v>1.2032200000000001E-3</v>
      </c>
      <c r="AJ8" s="366">
        <v>1.8279110000000001E-2</v>
      </c>
      <c r="AK8" s="366">
        <v>1.0677310000000001E-2</v>
      </c>
      <c r="AL8" s="366">
        <v>1.7560099999999999E-3</v>
      </c>
      <c r="AM8" s="366">
        <v>2.55566E-3</v>
      </c>
      <c r="AN8" s="366">
        <v>1.99606E-3</v>
      </c>
      <c r="AO8" s="366">
        <v>2.4561000000000001E-3</v>
      </c>
      <c r="AP8" s="366">
        <v>2.0370599999999998E-3</v>
      </c>
      <c r="AQ8" s="366">
        <v>5.5719000000000005E-4</v>
      </c>
      <c r="AR8" s="366">
        <v>2.0045699999999998E-3</v>
      </c>
      <c r="AS8" s="366">
        <v>3.5013700000000002E-3</v>
      </c>
      <c r="AT8" s="366">
        <v>1.0592799999999999E-3</v>
      </c>
      <c r="AU8" s="366">
        <v>2.8183800000000001E-3</v>
      </c>
      <c r="AV8" s="366">
        <v>2.6326000000000001E-3</v>
      </c>
      <c r="AW8" s="366">
        <v>5.7316800000000003E-3</v>
      </c>
      <c r="AX8" s="366">
        <v>1.8361499999999999E-3</v>
      </c>
      <c r="AY8" s="366">
        <v>2.3373399999999998E-3</v>
      </c>
      <c r="AZ8" s="366">
        <v>0.10876899</v>
      </c>
      <c r="BA8" s="368">
        <v>7.8991E-4</v>
      </c>
      <c r="BC8" s="401" t="s">
        <v>15</v>
      </c>
      <c r="BD8" s="364" t="s">
        <v>3</v>
      </c>
      <c r="BE8" s="365">
        <v>2.9901143062953765E-2</v>
      </c>
      <c r="BF8" s="366">
        <v>5.4540496318516497E-4</v>
      </c>
      <c r="BG8" s="366">
        <v>1.4044684509842227E-2</v>
      </c>
      <c r="BH8" s="366">
        <v>4.6851992325197449E-3</v>
      </c>
      <c r="BI8" s="366">
        <v>0.25420627178754263</v>
      </c>
      <c r="BJ8" s="366">
        <v>2.8288998665025218E-2</v>
      </c>
      <c r="BK8" s="366">
        <v>7.5858145268348188E-4</v>
      </c>
      <c r="BL8" s="366">
        <v>6.3917596098093388E-3</v>
      </c>
      <c r="BM8" s="366">
        <v>4.7474048442906576E-3</v>
      </c>
      <c r="BN8" s="366">
        <v>3.8823643598951763E-4</v>
      </c>
      <c r="BO8" s="366">
        <v>3.9502464823218311E-3</v>
      </c>
      <c r="BP8" s="366">
        <v>3.5470596394813498E-3</v>
      </c>
      <c r="BQ8" s="366">
        <v>7.7981395866986015E-4</v>
      </c>
      <c r="BR8" s="366">
        <v>8.4616028026384641E-4</v>
      </c>
      <c r="BS8" s="366">
        <v>9.6153846153846159E-3</v>
      </c>
      <c r="BT8" s="366">
        <v>2.873342930071578E-3</v>
      </c>
      <c r="BU8" s="366">
        <v>2.3353174038105544E-3</v>
      </c>
      <c r="BV8" s="366">
        <v>1.710863986313088E-3</v>
      </c>
      <c r="BW8" s="366">
        <v>3.1770436077762495E-3</v>
      </c>
      <c r="BX8" s="366">
        <v>6.9905375085357532E-2</v>
      </c>
      <c r="BY8" s="366">
        <v>4.0487654327074303E-2</v>
      </c>
      <c r="BZ8" s="366">
        <v>4.4285103495345949E-3</v>
      </c>
      <c r="CA8" s="366">
        <v>4.5561638140115034E-3</v>
      </c>
      <c r="CB8" s="366">
        <v>4.5139179135668308E-3</v>
      </c>
      <c r="CC8" s="366">
        <v>7.1775781175470697E-3</v>
      </c>
      <c r="CD8" s="366">
        <v>4.4357499450113644E-3</v>
      </c>
      <c r="CE8" s="366">
        <v>6.1017285599243879E-4</v>
      </c>
      <c r="CF8" s="366">
        <v>4.5210821789059379E-3</v>
      </c>
      <c r="CG8" s="366">
        <v>9.5197467938581328E-3</v>
      </c>
      <c r="CH8" s="366">
        <v>1.2034873692628543E-3</v>
      </c>
      <c r="CI8" s="366">
        <v>7.43210434997161E-3</v>
      </c>
      <c r="CJ8" s="366">
        <v>6.1315456784724999E-3</v>
      </c>
      <c r="CK8" s="366">
        <v>1.8644923876181541E-2</v>
      </c>
      <c r="CL8" s="366">
        <v>4.7766125556672895E-3</v>
      </c>
      <c r="CM8" s="366">
        <v>5.0425016829244839E-3</v>
      </c>
      <c r="CN8" s="366">
        <v>0.433300876338851</v>
      </c>
      <c r="CO8" s="368">
        <v>6.2646251358870894E-4</v>
      </c>
    </row>
    <row r="9" spans="2:93" ht="20.100000000000001" customHeight="1">
      <c r="B9" s="369" t="s">
        <v>19</v>
      </c>
      <c r="C9" s="370" t="s">
        <v>5</v>
      </c>
      <c r="D9" s="371">
        <v>0.34434213675027736</v>
      </c>
      <c r="E9" s="372">
        <v>0.387241381101536</v>
      </c>
      <c r="F9" s="372">
        <v>0.11834525460618243</v>
      </c>
      <c r="G9" s="373">
        <v>1.3771404168854253E-2</v>
      </c>
      <c r="H9" s="372">
        <v>2.2658210094902681E-2</v>
      </c>
      <c r="I9" s="374">
        <v>2.2647821186101719E-2</v>
      </c>
      <c r="K9" s="388" t="str">
        <f t="shared" si="1"/>
        <v>令和５年（2023年）</v>
      </c>
      <c r="L9" s="385">
        <f t="shared" ref="L9" si="4">IFERROR(L22/L34,"")</f>
        <v>0.54715948066986786</v>
      </c>
      <c r="M9" s="386">
        <f t="shared" si="0"/>
        <v>0.5960677179768451</v>
      </c>
      <c r="O9" s="402" t="s">
        <v>19</v>
      </c>
      <c r="P9" s="370" t="s">
        <v>5</v>
      </c>
      <c r="Q9" s="371">
        <v>1.8753309999999999E-2</v>
      </c>
      <c r="R9" s="372">
        <v>1.54762E-3</v>
      </c>
      <c r="S9" s="372">
        <v>8.2531600000000007E-3</v>
      </c>
      <c r="T9" s="372">
        <v>3.832352E-2</v>
      </c>
      <c r="U9" s="372">
        <v>1.5986940000000002E-2</v>
      </c>
      <c r="V9" s="372">
        <v>1.09558168</v>
      </c>
      <c r="W9" s="372">
        <v>1.3988860000000001E-2</v>
      </c>
      <c r="X9" s="372">
        <v>5.9758220000000001E-2</v>
      </c>
      <c r="Y9" s="372">
        <v>1.353555E-2</v>
      </c>
      <c r="Z9" s="372">
        <v>1.64612E-3</v>
      </c>
      <c r="AA9" s="372">
        <v>2.46276E-3</v>
      </c>
      <c r="AB9" s="372">
        <v>4.1011600000000004E-3</v>
      </c>
      <c r="AC9" s="372">
        <v>1.5676399999999999E-3</v>
      </c>
      <c r="AD9" s="372">
        <v>2.38215E-3</v>
      </c>
      <c r="AE9" s="372">
        <v>7.5185499999999997E-3</v>
      </c>
      <c r="AF9" s="372">
        <v>8.7760800000000003E-3</v>
      </c>
      <c r="AG9" s="372">
        <v>4.2212100000000004E-3</v>
      </c>
      <c r="AH9" s="372">
        <v>2.0663000000000001E-3</v>
      </c>
      <c r="AI9" s="372">
        <v>7.5445800000000004E-3</v>
      </c>
      <c r="AJ9" s="372">
        <v>1.3323140000000001E-2</v>
      </c>
      <c r="AK9" s="372">
        <v>2.9817799999999998E-3</v>
      </c>
      <c r="AL9" s="372">
        <v>7.6059000000000001E-4</v>
      </c>
      <c r="AM9" s="372">
        <v>5.6381799999999996E-3</v>
      </c>
      <c r="AN9" s="372">
        <v>6.8242800000000003E-3</v>
      </c>
      <c r="AO9" s="372">
        <v>4.8312000000000002E-4</v>
      </c>
      <c r="AP9" s="372">
        <v>4.7909999999999999E-4</v>
      </c>
      <c r="AQ9" s="372">
        <v>1.7985000000000001E-4</v>
      </c>
      <c r="AR9" s="372">
        <v>9.2628000000000003E-4</v>
      </c>
      <c r="AS9" s="372">
        <v>9.2725000000000001E-4</v>
      </c>
      <c r="AT9" s="372">
        <v>8.8858999999999997E-4</v>
      </c>
      <c r="AU9" s="372">
        <v>4.0601999999999999E-3</v>
      </c>
      <c r="AV9" s="372">
        <v>5.6772030000000001E-2</v>
      </c>
      <c r="AW9" s="372">
        <v>1.6072199999999999E-3</v>
      </c>
      <c r="AX9" s="372">
        <v>2.4398800000000002E-3</v>
      </c>
      <c r="AY9" s="372">
        <v>4.2408400000000001E-3</v>
      </c>
      <c r="AZ9" s="372">
        <v>6.8024899999999996E-3</v>
      </c>
      <c r="BA9" s="374">
        <v>1.8343700000000001E-3</v>
      </c>
      <c r="BC9" s="402" t="s">
        <v>19</v>
      </c>
      <c r="BD9" s="370" t="s">
        <v>5</v>
      </c>
      <c r="BE9" s="371">
        <v>4.1736962826758671E-2</v>
      </c>
      <c r="BF9" s="372">
        <v>2.9997272975184073E-3</v>
      </c>
      <c r="BG9" s="372">
        <v>9.1326945742691585E-3</v>
      </c>
      <c r="BH9" s="372">
        <v>9.8210700102628168E-2</v>
      </c>
      <c r="BI9" s="372">
        <v>3.5752364964497178E-2</v>
      </c>
      <c r="BJ9" s="372">
        <v>0.24882994914629142</v>
      </c>
      <c r="BK9" s="372">
        <v>3.5558505594538214E-2</v>
      </c>
      <c r="BL9" s="372">
        <v>0.14522323408028923</v>
      </c>
      <c r="BM9" s="372">
        <v>3.2429065743944635E-2</v>
      </c>
      <c r="BN9" s="372">
        <v>3.5426574784043481E-3</v>
      </c>
      <c r="BO9" s="372">
        <v>4.342006464039698E-3</v>
      </c>
      <c r="BP9" s="372">
        <v>9.6173535104000854E-3</v>
      </c>
      <c r="BQ9" s="372">
        <v>2.5622458642009694E-3</v>
      </c>
      <c r="BR9" s="372">
        <v>3.7756255264186802E-3</v>
      </c>
      <c r="BS9" s="372">
        <v>1.4155982905982906E-2</v>
      </c>
      <c r="BT9" s="372">
        <v>1.9820955528487831E-2</v>
      </c>
      <c r="BU9" s="372">
        <v>8.1166519522683899E-3</v>
      </c>
      <c r="BV9" s="372">
        <v>2.5662959794696323E-3</v>
      </c>
      <c r="BW9" s="372">
        <v>1.6278594893908364E-2</v>
      </c>
      <c r="BX9" s="372">
        <v>3.1079894644424934E-2</v>
      </c>
      <c r="BY9" s="372">
        <v>4.3878634654655425E-3</v>
      </c>
      <c r="BZ9" s="372">
        <v>7.7665637662342757E-4</v>
      </c>
      <c r="CA9" s="372">
        <v>9.4588039636892794E-3</v>
      </c>
      <c r="CB9" s="372">
        <v>1.5752273212776433E-2</v>
      </c>
      <c r="CC9" s="372">
        <v>9.7565629146539237E-6</v>
      </c>
      <c r="CD9" s="372">
        <v>2.3328512107497783E-5</v>
      </c>
      <c r="CE9" s="372">
        <v>3.1580110846189072E-5</v>
      </c>
      <c r="CF9" s="372">
        <v>4.9153940057400283E-4</v>
      </c>
      <c r="CG9" s="372">
        <v>6.840096202643366E-4</v>
      </c>
      <c r="CH9" s="372">
        <v>8.7811456258918351E-4</v>
      </c>
      <c r="CI9" s="372">
        <v>9.1639950210120249E-3</v>
      </c>
      <c r="CJ9" s="372">
        <v>0.14730520551036852</v>
      </c>
      <c r="CK9" s="372">
        <v>2.3089689010751136E-3</v>
      </c>
      <c r="CL9" s="372">
        <v>4.2863812670593309E-3</v>
      </c>
      <c r="CM9" s="372">
        <v>8.2912776428186157E-3</v>
      </c>
      <c r="CN9" s="372">
        <v>9.3934360501746958E-3</v>
      </c>
      <c r="CO9" s="374">
        <v>3.6113721371584398E-3</v>
      </c>
    </row>
    <row r="10" spans="2:93" ht="20.100000000000001" customHeight="1">
      <c r="B10" s="357" t="s">
        <v>21</v>
      </c>
      <c r="C10" s="358" t="s">
        <v>6</v>
      </c>
      <c r="D10" s="359">
        <v>5.2942308276539563E-2</v>
      </c>
      <c r="E10" s="360">
        <v>0.46956191921107526</v>
      </c>
      <c r="F10" s="360">
        <v>4.5609709842594347E-2</v>
      </c>
      <c r="G10" s="361">
        <v>2.1554859314747113E-2</v>
      </c>
      <c r="H10" s="360">
        <v>1.7637018774890954E-2</v>
      </c>
      <c r="I10" s="362">
        <v>1.7637018774890954E-2</v>
      </c>
      <c r="K10" s="388" t="str">
        <f t="shared" si="1"/>
        <v/>
      </c>
      <c r="L10" s="385" t="str">
        <f t="shared" ref="L10" si="5">IFERROR(L23/L35,"")</f>
        <v/>
      </c>
      <c r="M10" s="386" t="str">
        <f t="shared" si="0"/>
        <v/>
      </c>
      <c r="O10" s="400" t="s">
        <v>21</v>
      </c>
      <c r="P10" s="358" t="s">
        <v>6</v>
      </c>
      <c r="Q10" s="359">
        <v>1.1780199999999999E-3</v>
      </c>
      <c r="R10" s="360">
        <v>2.5986199999999998E-3</v>
      </c>
      <c r="S10" s="360">
        <v>7.1643E-4</v>
      </c>
      <c r="T10" s="360">
        <v>5.3547999999999996E-4</v>
      </c>
      <c r="U10" s="360">
        <v>7.3758999999999999E-4</v>
      </c>
      <c r="V10" s="360">
        <v>7.6192999999999996E-4</v>
      </c>
      <c r="W10" s="360">
        <v>1.0127712099999999</v>
      </c>
      <c r="X10" s="360">
        <v>3.5932999999999999E-4</v>
      </c>
      <c r="Y10" s="360">
        <v>1.60947E-3</v>
      </c>
      <c r="Z10" s="360">
        <v>1.0335100000000001E-3</v>
      </c>
      <c r="AA10" s="360">
        <v>6.6763E-4</v>
      </c>
      <c r="AB10" s="360">
        <v>5.2092000000000002E-4</v>
      </c>
      <c r="AC10" s="360">
        <v>3.0821000000000001E-4</v>
      </c>
      <c r="AD10" s="360">
        <v>2.2287000000000001E-4</v>
      </c>
      <c r="AE10" s="360">
        <v>3.6507999999999999E-4</v>
      </c>
      <c r="AF10" s="360">
        <v>3.5012999999999998E-4</v>
      </c>
      <c r="AG10" s="360">
        <v>2.5852999999999998E-4</v>
      </c>
      <c r="AH10" s="360">
        <v>1.6679999999999999E-4</v>
      </c>
      <c r="AI10" s="360">
        <v>3.4752999999999997E-4</v>
      </c>
      <c r="AJ10" s="360">
        <v>1.2393599999999999E-3</v>
      </c>
      <c r="AK10" s="360">
        <v>1.0868399999999999E-3</v>
      </c>
      <c r="AL10" s="360">
        <v>2.3400700000000001E-3</v>
      </c>
      <c r="AM10" s="360">
        <v>1.3452E-3</v>
      </c>
      <c r="AN10" s="360">
        <v>1.31076E-3</v>
      </c>
      <c r="AO10" s="360">
        <v>5.4728000000000003E-4</v>
      </c>
      <c r="AP10" s="360">
        <v>3.5709000000000001E-4</v>
      </c>
      <c r="AQ10" s="360">
        <v>1.1102E-4</v>
      </c>
      <c r="AR10" s="360">
        <v>7.0659399999999997E-3</v>
      </c>
      <c r="AS10" s="360">
        <v>3.3042999999999999E-4</v>
      </c>
      <c r="AT10" s="360">
        <v>7.5297999999999999E-4</v>
      </c>
      <c r="AU10" s="360">
        <v>4.8589E-4</v>
      </c>
      <c r="AV10" s="360">
        <v>3.6444E-4</v>
      </c>
      <c r="AW10" s="360">
        <v>5.4847999999999995E-4</v>
      </c>
      <c r="AX10" s="360">
        <v>3.1463999999999998E-4</v>
      </c>
      <c r="AY10" s="360">
        <v>7.0368000000000004E-4</v>
      </c>
      <c r="AZ10" s="360">
        <v>5.8613000000000003E-4</v>
      </c>
      <c r="BA10" s="362">
        <v>9.3150000000000004E-4</v>
      </c>
      <c r="BC10" s="400" t="s">
        <v>21</v>
      </c>
      <c r="BD10" s="358" t="s">
        <v>6</v>
      </c>
      <c r="BE10" s="359">
        <v>8.0256099179193598E-3</v>
      </c>
      <c r="BF10" s="360">
        <v>1.5544041450777202E-2</v>
      </c>
      <c r="BG10" s="360">
        <v>2.2756596729490617E-3</v>
      </c>
      <c r="BH10" s="360">
        <v>3.2573289902280132E-3</v>
      </c>
      <c r="BI10" s="360">
        <v>3.3650174300341039E-3</v>
      </c>
      <c r="BJ10" s="360">
        <v>7.4124864294878787E-3</v>
      </c>
      <c r="BK10" s="360">
        <v>0.22833301725772806</v>
      </c>
      <c r="BL10" s="360">
        <v>1.2551587707629866E-3</v>
      </c>
      <c r="BM10" s="360">
        <v>1.4034602076124567E-2</v>
      </c>
      <c r="BN10" s="360">
        <v>1.3030185382898185E-2</v>
      </c>
      <c r="BO10" s="360">
        <v>3.7217198263197414E-3</v>
      </c>
      <c r="BP10" s="360">
        <v>3.8575099245011326E-3</v>
      </c>
      <c r="BQ10" s="360">
        <v>8.3551495571770732E-4</v>
      </c>
      <c r="BR10" s="360">
        <v>3.9098440536329456E-4</v>
      </c>
      <c r="BS10" s="360">
        <v>1.6025641025641025E-3</v>
      </c>
      <c r="BT10" s="360">
        <v>1.2379224481336047E-3</v>
      </c>
      <c r="BU10" s="360">
        <v>5.838293509526386E-4</v>
      </c>
      <c r="BV10" s="360">
        <v>2.5662959794696324E-4</v>
      </c>
      <c r="BW10" s="360">
        <v>2.1350453734677822E-3</v>
      </c>
      <c r="BX10" s="360">
        <v>2.2241732513901082E-3</v>
      </c>
      <c r="BY10" s="360">
        <v>1.2057257181059024E-2</v>
      </c>
      <c r="BZ10" s="360">
        <v>3.4396463467731495E-2</v>
      </c>
      <c r="CA10" s="360">
        <v>1.5106368235049546E-2</v>
      </c>
      <c r="CB10" s="360">
        <v>1.1182627917560627E-2</v>
      </c>
      <c r="CC10" s="360">
        <v>1.4147016226248189E-3</v>
      </c>
      <c r="CD10" s="360">
        <v>3.7658883830674994E-4</v>
      </c>
      <c r="CE10" s="360">
        <v>4.3309866303345012E-4</v>
      </c>
      <c r="CF10" s="360">
        <v>0.11897594157703124</v>
      </c>
      <c r="CG10" s="360">
        <v>7.6981727872043617E-4</v>
      </c>
      <c r="CH10" s="360">
        <v>7.5952989509667102E-3</v>
      </c>
      <c r="CI10" s="360">
        <v>3.0209234535956107E-3</v>
      </c>
      <c r="CJ10" s="360">
        <v>1.9809609115065E-3</v>
      </c>
      <c r="CK10" s="360">
        <v>3.2325564615051589E-3</v>
      </c>
      <c r="CL10" s="360">
        <v>2.0507111047263324E-3</v>
      </c>
      <c r="CM10" s="360">
        <v>3.936579879331179E-3</v>
      </c>
      <c r="CN10" s="360">
        <v>0</v>
      </c>
      <c r="CO10" s="362">
        <v>8.586221509774658E-3</v>
      </c>
    </row>
    <row r="11" spans="2:93" ht="20.100000000000001" customHeight="1">
      <c r="B11" s="357" t="s">
        <v>23</v>
      </c>
      <c r="C11" s="358" t="s">
        <v>193</v>
      </c>
      <c r="D11" s="359">
        <v>0.41246855809901217</v>
      </c>
      <c r="E11" s="360">
        <v>0.45612742590129268</v>
      </c>
      <c r="F11" s="360">
        <v>0.25274395443227943</v>
      </c>
      <c r="G11" s="361">
        <v>2.639745434292037E-3</v>
      </c>
      <c r="H11" s="360">
        <v>4.9380947508441624E-2</v>
      </c>
      <c r="I11" s="362">
        <v>4.8678331457416693E-2</v>
      </c>
      <c r="K11" s="388" t="str">
        <f t="shared" si="1"/>
        <v/>
      </c>
      <c r="L11" s="385" t="str">
        <f t="shared" ref="L11" si="6">IFERROR(L24/L36,"")</f>
        <v/>
      </c>
      <c r="M11" s="386" t="str">
        <f t="shared" si="0"/>
        <v/>
      </c>
      <c r="O11" s="400" t="s">
        <v>23</v>
      </c>
      <c r="P11" s="358" t="s">
        <v>193</v>
      </c>
      <c r="Q11" s="359">
        <v>6.4521500000000002E-3</v>
      </c>
      <c r="R11" s="360">
        <v>2.44451E-3</v>
      </c>
      <c r="S11" s="360">
        <v>9.3256399999999996E-3</v>
      </c>
      <c r="T11" s="360">
        <v>5.1202799999999996E-3</v>
      </c>
      <c r="U11" s="360">
        <v>5.6835399999999999E-3</v>
      </c>
      <c r="V11" s="360">
        <v>2.413268E-2</v>
      </c>
      <c r="W11" s="360">
        <v>1.2537900000000001E-3</v>
      </c>
      <c r="X11" s="360">
        <v>1.0870075699999999</v>
      </c>
      <c r="Y11" s="360">
        <v>2.7736100000000001E-3</v>
      </c>
      <c r="Z11" s="360">
        <v>8.4721000000000004E-4</v>
      </c>
      <c r="AA11" s="360">
        <v>2.7091699999999999E-3</v>
      </c>
      <c r="AB11" s="360">
        <v>2.71689E-3</v>
      </c>
      <c r="AC11" s="360">
        <v>5.0379099999999996E-3</v>
      </c>
      <c r="AD11" s="360">
        <v>1.1236889999999999E-2</v>
      </c>
      <c r="AE11" s="360">
        <v>3.0939069999999999E-2</v>
      </c>
      <c r="AF11" s="360">
        <v>1.0747659999999999E-2</v>
      </c>
      <c r="AG11" s="360">
        <v>1.024505E-2</v>
      </c>
      <c r="AH11" s="360">
        <v>1.0867460000000001E-2</v>
      </c>
      <c r="AI11" s="360">
        <v>1.8340059999999998E-2</v>
      </c>
      <c r="AJ11" s="360">
        <v>1.7558299999999999E-2</v>
      </c>
      <c r="AK11" s="360">
        <v>7.1994600000000004E-3</v>
      </c>
      <c r="AL11" s="360">
        <v>1.03304E-3</v>
      </c>
      <c r="AM11" s="360">
        <v>2.2582459999999999E-2</v>
      </c>
      <c r="AN11" s="360">
        <v>1.076644E-2</v>
      </c>
      <c r="AO11" s="360">
        <v>3.58385E-3</v>
      </c>
      <c r="AP11" s="360">
        <v>2.4184699999999998E-3</v>
      </c>
      <c r="AQ11" s="360">
        <v>8.4066000000000002E-4</v>
      </c>
      <c r="AR11" s="360">
        <v>3.6271900000000002E-3</v>
      </c>
      <c r="AS11" s="360">
        <v>2.33147E-3</v>
      </c>
      <c r="AT11" s="360">
        <v>1.9675700000000001E-3</v>
      </c>
      <c r="AU11" s="360">
        <v>3.0776499999999999E-3</v>
      </c>
      <c r="AV11" s="360">
        <v>3.1530400000000002E-3</v>
      </c>
      <c r="AW11" s="360">
        <v>4.64877E-3</v>
      </c>
      <c r="AX11" s="360">
        <v>8.4013100000000004E-3</v>
      </c>
      <c r="AY11" s="360">
        <v>2.9715499999999999E-3</v>
      </c>
      <c r="AZ11" s="360">
        <v>2.2565869999999998E-2</v>
      </c>
      <c r="BA11" s="362">
        <v>1.8799999999999999E-3</v>
      </c>
      <c r="BC11" s="400" t="s">
        <v>23</v>
      </c>
      <c r="BD11" s="358" t="s">
        <v>193</v>
      </c>
      <c r="BE11" s="359">
        <v>9.7079786931548919E-3</v>
      </c>
      <c r="BF11" s="360">
        <v>2.7270248159258249E-3</v>
      </c>
      <c r="BG11" s="360">
        <v>1.5060143967677046E-2</v>
      </c>
      <c r="BH11" s="360">
        <v>7.6301816072464413E-3</v>
      </c>
      <c r="BI11" s="360">
        <v>9.0061477734171193E-3</v>
      </c>
      <c r="BJ11" s="360">
        <v>4.7030590141964437E-2</v>
      </c>
      <c r="BK11" s="360">
        <v>7.5858145268348188E-4</v>
      </c>
      <c r="BL11" s="360">
        <v>0.19001330195436406</v>
      </c>
      <c r="BM11" s="360">
        <v>3.1141868512110727E-3</v>
      </c>
      <c r="BN11" s="360">
        <v>8.7353198097641466E-4</v>
      </c>
      <c r="BO11" s="360">
        <v>3.591133165747119E-3</v>
      </c>
      <c r="BP11" s="360">
        <v>4.5708850475253146E-3</v>
      </c>
      <c r="BQ11" s="360">
        <v>9.3577675040383227E-3</v>
      </c>
      <c r="BR11" s="360">
        <v>2.2212193655937615E-2</v>
      </c>
      <c r="BS11" s="360">
        <v>6.6773504273504272E-2</v>
      </c>
      <c r="BT11" s="360">
        <v>2.09736998265205E-2</v>
      </c>
      <c r="BU11" s="360">
        <v>2.0142112607866032E-2</v>
      </c>
      <c r="BV11" s="360">
        <v>2.2070145423438835E-2</v>
      </c>
      <c r="BW11" s="360">
        <v>3.8205600965725166E-2</v>
      </c>
      <c r="BX11" s="360">
        <v>3.5879426397424641E-2</v>
      </c>
      <c r="BY11" s="360">
        <v>1.3313467979936124E-2</v>
      </c>
      <c r="BZ11" s="360">
        <v>0</v>
      </c>
      <c r="CA11" s="360">
        <v>4.3222922874367679E-2</v>
      </c>
      <c r="CB11" s="360">
        <v>2.1362162965439736E-2</v>
      </c>
      <c r="CC11" s="360">
        <v>5.9254858768331498E-3</v>
      </c>
      <c r="CD11" s="360">
        <v>2.7427664949243825E-3</v>
      </c>
      <c r="CE11" s="360">
        <v>7.6920127132503379E-4</v>
      </c>
      <c r="CF11" s="360">
        <v>4.3248265208012992E-3</v>
      </c>
      <c r="CG11" s="360">
        <v>1.806864122347011E-3</v>
      </c>
      <c r="CH11" s="360">
        <v>1.6366644191115362E-3</v>
      </c>
      <c r="CI11" s="360">
        <v>3.9335270309383682E-3</v>
      </c>
      <c r="CJ11" s="360">
        <v>2.3635764146635188E-3</v>
      </c>
      <c r="CK11" s="360">
        <v>7.850494263655387E-3</v>
      </c>
      <c r="CL11" s="360">
        <v>1.5926231863238039E-2</v>
      </c>
      <c r="CM11" s="360">
        <v>2.9456404938808449E-3</v>
      </c>
      <c r="CN11" s="360">
        <v>4.610802451457701E-2</v>
      </c>
      <c r="CO11" s="362">
        <v>2.0083651170932138E-3</v>
      </c>
    </row>
    <row r="12" spans="2:93" ht="20.100000000000001" customHeight="1">
      <c r="B12" s="357" t="s">
        <v>25</v>
      </c>
      <c r="C12" s="358" t="s">
        <v>7</v>
      </c>
      <c r="D12" s="359">
        <v>0.59249884391656726</v>
      </c>
      <c r="E12" s="360">
        <v>0.50521799307958482</v>
      </c>
      <c r="F12" s="360">
        <v>0.23685813148788928</v>
      </c>
      <c r="G12" s="361">
        <v>3.5942070966154817E-4</v>
      </c>
      <c r="H12" s="360">
        <v>5.7882352941176468E-2</v>
      </c>
      <c r="I12" s="362">
        <v>5.5349480968858132E-2</v>
      </c>
      <c r="K12" s="388" t="str">
        <f t="shared" si="1"/>
        <v/>
      </c>
      <c r="L12" s="385" t="str">
        <f t="shared" ref="L12" si="7">IFERROR(L25/L37,"")</f>
        <v/>
      </c>
      <c r="M12" s="386" t="str">
        <f t="shared" si="0"/>
        <v/>
      </c>
      <c r="O12" s="400" t="s">
        <v>25</v>
      </c>
      <c r="P12" s="358" t="s">
        <v>7</v>
      </c>
      <c r="Q12" s="359">
        <v>2.2706499999999999E-3</v>
      </c>
      <c r="R12" s="360">
        <v>3.7497000000000002E-4</v>
      </c>
      <c r="S12" s="360">
        <v>1.6409700000000001E-3</v>
      </c>
      <c r="T12" s="360">
        <v>8.0212000000000002E-4</v>
      </c>
      <c r="U12" s="360">
        <v>1.67044E-3</v>
      </c>
      <c r="V12" s="360">
        <v>8.7010300000000002E-3</v>
      </c>
      <c r="W12" s="360">
        <v>1.6850980000000002E-2</v>
      </c>
      <c r="X12" s="360">
        <v>2.5860599999999998E-3</v>
      </c>
      <c r="Y12" s="360">
        <v>1.07105082</v>
      </c>
      <c r="Z12" s="360">
        <v>2.5200800000000001E-3</v>
      </c>
      <c r="AA12" s="360">
        <v>9.3170100000000006E-3</v>
      </c>
      <c r="AB12" s="360">
        <v>4.0232200000000001E-3</v>
      </c>
      <c r="AC12" s="360">
        <v>4.8659899999999997E-3</v>
      </c>
      <c r="AD12" s="360">
        <v>2.7211599999999998E-3</v>
      </c>
      <c r="AE12" s="360">
        <v>8.8909599999999998E-3</v>
      </c>
      <c r="AF12" s="360">
        <v>1.359177E-2</v>
      </c>
      <c r="AG12" s="360">
        <v>5.3662400000000004E-3</v>
      </c>
      <c r="AH12" s="360">
        <v>1.69366E-3</v>
      </c>
      <c r="AI12" s="360">
        <v>1.63324E-3</v>
      </c>
      <c r="AJ12" s="360">
        <v>2.3894900000000002E-3</v>
      </c>
      <c r="AK12" s="360">
        <v>3.2670030000000003E-2</v>
      </c>
      <c r="AL12" s="360">
        <v>9.2847999999999997E-4</v>
      </c>
      <c r="AM12" s="360">
        <v>6.2002899999999998E-3</v>
      </c>
      <c r="AN12" s="360">
        <v>7.9378000000000001E-4</v>
      </c>
      <c r="AO12" s="360">
        <v>4.7365999999999999E-4</v>
      </c>
      <c r="AP12" s="360">
        <v>3.4731999999999997E-4</v>
      </c>
      <c r="AQ12" s="360">
        <v>5.8323000000000001E-4</v>
      </c>
      <c r="AR12" s="360">
        <v>7.9900000000000001E-4</v>
      </c>
      <c r="AS12" s="360">
        <v>4.6756E-4</v>
      </c>
      <c r="AT12" s="360">
        <v>6.1806999999999997E-4</v>
      </c>
      <c r="AU12" s="360">
        <v>1.8326600000000001E-3</v>
      </c>
      <c r="AV12" s="360">
        <v>1.1607900000000001E-3</v>
      </c>
      <c r="AW12" s="360">
        <v>6.2215000000000003E-4</v>
      </c>
      <c r="AX12" s="360">
        <v>1.472E-3</v>
      </c>
      <c r="AY12" s="360">
        <v>1.11473E-3</v>
      </c>
      <c r="AZ12" s="360">
        <v>3.9793399999999996E-3</v>
      </c>
      <c r="BA12" s="362">
        <v>2.3840300000000001E-3</v>
      </c>
      <c r="BC12" s="400" t="s">
        <v>25</v>
      </c>
      <c r="BD12" s="358" t="s">
        <v>7</v>
      </c>
      <c r="BE12" s="359">
        <v>2.4619452922108693E-3</v>
      </c>
      <c r="BF12" s="360">
        <v>0</v>
      </c>
      <c r="BG12" s="360">
        <v>1.3933048374942839E-3</v>
      </c>
      <c r="BH12" s="360">
        <v>3.5696756057293293E-4</v>
      </c>
      <c r="BI12" s="360">
        <v>1.4972437104421405E-3</v>
      </c>
      <c r="BJ12" s="360">
        <v>1.1952439575509186E-2</v>
      </c>
      <c r="BK12" s="360">
        <v>2.5507301346482079E-2</v>
      </c>
      <c r="BL12" s="360">
        <v>2.5921757222279068E-3</v>
      </c>
      <c r="BM12" s="360">
        <v>0.1111280276816609</v>
      </c>
      <c r="BN12" s="360">
        <v>3.227215374162865E-3</v>
      </c>
      <c r="BO12" s="360">
        <v>1.1981326107538114E-2</v>
      </c>
      <c r="BP12" s="360">
        <v>5.3965506991736738E-3</v>
      </c>
      <c r="BQ12" s="360">
        <v>6.8512226368852005E-3</v>
      </c>
      <c r="BR12" s="360">
        <v>3.4819009233845633E-3</v>
      </c>
      <c r="BS12" s="360">
        <v>1.282051282051282E-2</v>
      </c>
      <c r="BT12" s="360">
        <v>1.9900455135248706E-2</v>
      </c>
      <c r="BU12" s="360">
        <v>6.9632329906302512E-3</v>
      </c>
      <c r="BV12" s="360">
        <v>1.3686911890504706E-3</v>
      </c>
      <c r="BW12" s="360">
        <v>1.9038238632610041E-3</v>
      </c>
      <c r="BX12" s="360">
        <v>3.024095210223393E-3</v>
      </c>
      <c r="BY12" s="360">
        <v>5.0824277407630541E-2</v>
      </c>
      <c r="BZ12" s="360">
        <v>4.7070083431722883E-5</v>
      </c>
      <c r="CA12" s="360">
        <v>6.2192502252096183E-3</v>
      </c>
      <c r="CB12" s="360">
        <v>5.5727381648973222E-4</v>
      </c>
      <c r="CC12" s="360">
        <v>2.0380375866165974E-4</v>
      </c>
      <c r="CD12" s="360">
        <v>9.9979337603561927E-6</v>
      </c>
      <c r="CE12" s="360">
        <v>6.4288082794027756E-5</v>
      </c>
      <c r="CF12" s="360">
        <v>3.6010212496263941E-5</v>
      </c>
      <c r="CG12" s="360">
        <v>7.3549421533799633E-6</v>
      </c>
      <c r="CH12" s="360">
        <v>2.0776817775547646E-4</v>
      </c>
      <c r="CI12" s="360">
        <v>2.0956667937247035E-3</v>
      </c>
      <c r="CJ12" s="360">
        <v>6.5943870129366359E-4</v>
      </c>
      <c r="CK12" s="360">
        <v>4.9065589147846169E-4</v>
      </c>
      <c r="CL12" s="360">
        <v>1.7777618158310588E-3</v>
      </c>
      <c r="CM12" s="360">
        <v>1.020207637341272E-3</v>
      </c>
      <c r="CN12" s="360">
        <v>5.4985967122973822E-3</v>
      </c>
      <c r="CO12" s="362">
        <v>2.6716783667753764E-3</v>
      </c>
    </row>
    <row r="13" spans="2:93" ht="20.100000000000001" customHeight="1">
      <c r="B13" s="363" t="s">
        <v>27</v>
      </c>
      <c r="C13" s="364" t="s">
        <v>8</v>
      </c>
      <c r="D13" s="365">
        <v>0.1327493364834389</v>
      </c>
      <c r="E13" s="366">
        <v>0.28603319421527712</v>
      </c>
      <c r="F13" s="366">
        <v>9.8272347859846648E-2</v>
      </c>
      <c r="G13" s="367">
        <v>-2.4626974550883855E-4</v>
      </c>
      <c r="H13" s="366">
        <v>2.8947879258468406E-2</v>
      </c>
      <c r="I13" s="368">
        <v>2.8850820149471029E-2</v>
      </c>
      <c r="K13" s="388" t="str">
        <f t="shared" si="1"/>
        <v/>
      </c>
      <c r="L13" s="385" t="str">
        <f t="shared" ref="L13" si="8">IFERROR(L26/L38,"")</f>
        <v/>
      </c>
      <c r="M13" s="386" t="str">
        <f t="shared" si="0"/>
        <v/>
      </c>
      <c r="O13" s="401" t="s">
        <v>27</v>
      </c>
      <c r="P13" s="364" t="s">
        <v>8</v>
      </c>
      <c r="Q13" s="365">
        <v>9.2419999999999999E-5</v>
      </c>
      <c r="R13" s="366">
        <v>3.5727000000000003E-4</v>
      </c>
      <c r="S13" s="366">
        <v>1.5561000000000001E-4</v>
      </c>
      <c r="T13" s="366">
        <v>7.4629999999999995E-5</v>
      </c>
      <c r="U13" s="366">
        <v>5.1741000000000005E-4</v>
      </c>
      <c r="V13" s="366">
        <v>2.3981999999999999E-4</v>
      </c>
      <c r="W13" s="366">
        <v>7.2949999999999998E-5</v>
      </c>
      <c r="X13" s="366">
        <v>5.5708999999999999E-4</v>
      </c>
      <c r="Y13" s="366">
        <v>1.5780499999999999E-3</v>
      </c>
      <c r="Z13" s="366">
        <v>1.08035105</v>
      </c>
      <c r="AA13" s="366">
        <v>1.6022000000000001E-4</v>
      </c>
      <c r="AB13" s="366">
        <v>3.0270040000000002E-2</v>
      </c>
      <c r="AC13" s="366">
        <v>1.6501499999999999E-2</v>
      </c>
      <c r="AD13" s="366">
        <v>8.0002500000000004E-3</v>
      </c>
      <c r="AE13" s="366">
        <v>2.4060700000000002E-3</v>
      </c>
      <c r="AF13" s="366">
        <v>3.926E-4</v>
      </c>
      <c r="AG13" s="366">
        <v>4.14109E-3</v>
      </c>
      <c r="AH13" s="366">
        <v>1.6271E-3</v>
      </c>
      <c r="AI13" s="366">
        <v>1.217826E-2</v>
      </c>
      <c r="AJ13" s="366">
        <v>4.8752000000000002E-4</v>
      </c>
      <c r="AK13" s="366">
        <v>3.4401200000000001E-3</v>
      </c>
      <c r="AL13" s="366">
        <v>1.0147E-4</v>
      </c>
      <c r="AM13" s="366">
        <v>2.6047E-4</v>
      </c>
      <c r="AN13" s="366">
        <v>4.8340000000000001E-5</v>
      </c>
      <c r="AO13" s="366">
        <v>6.4330000000000002E-5</v>
      </c>
      <c r="AP13" s="366">
        <v>4.231E-5</v>
      </c>
      <c r="AQ13" s="366">
        <v>6.1340000000000006E-5</v>
      </c>
      <c r="AR13" s="366">
        <v>1.2690999999999999E-4</v>
      </c>
      <c r="AS13" s="366">
        <v>5.7760000000000003E-5</v>
      </c>
      <c r="AT13" s="366">
        <v>9.1650000000000005E-5</v>
      </c>
      <c r="AU13" s="366">
        <v>5.5569999999999998E-5</v>
      </c>
      <c r="AV13" s="366">
        <v>4.7049999999999998E-5</v>
      </c>
      <c r="AW13" s="366">
        <v>6.2039999999999996E-5</v>
      </c>
      <c r="AX13" s="366">
        <v>1.9370999999999999E-4</v>
      </c>
      <c r="AY13" s="366">
        <v>7.0729999999999995E-5</v>
      </c>
      <c r="AZ13" s="366">
        <v>1.0274E-4</v>
      </c>
      <c r="BA13" s="368">
        <v>4.5558000000000003E-4</v>
      </c>
      <c r="BC13" s="401" t="s">
        <v>27</v>
      </c>
      <c r="BD13" s="364" t="s">
        <v>8</v>
      </c>
      <c r="BE13" s="365">
        <v>7.819460504615851E-5</v>
      </c>
      <c r="BF13" s="366">
        <v>1.636214889555495E-3</v>
      </c>
      <c r="BG13" s="366">
        <v>0</v>
      </c>
      <c r="BH13" s="366">
        <v>1.3386283521484986E-4</v>
      </c>
      <c r="BI13" s="366">
        <v>2.7071376178701332E-3</v>
      </c>
      <c r="BJ13" s="366">
        <v>1.5583363201446135E-5</v>
      </c>
      <c r="BK13" s="366">
        <v>0</v>
      </c>
      <c r="BL13" s="366">
        <v>2.4762099662335004E-3</v>
      </c>
      <c r="BM13" s="366">
        <v>9.3010380622837365E-3</v>
      </c>
      <c r="BN13" s="366">
        <v>0.55990973502863239</v>
      </c>
      <c r="BO13" s="366">
        <v>4.5705331200417875E-4</v>
      </c>
      <c r="BP13" s="366">
        <v>0.20625788510697324</v>
      </c>
      <c r="BQ13" s="366">
        <v>0.11039937614883306</v>
      </c>
      <c r="BR13" s="366">
        <v>4.9960415260452022E-2</v>
      </c>
      <c r="BS13" s="366">
        <v>1.469017094017094E-2</v>
      </c>
      <c r="BT13" s="366">
        <v>1.3401362282547281E-3</v>
      </c>
      <c r="BU13" s="366">
        <v>2.6250961182468033E-2</v>
      </c>
      <c r="BV13" s="366">
        <v>9.666381522668948E-3</v>
      </c>
      <c r="BW13" s="366">
        <v>8.0453074044935041E-2</v>
      </c>
      <c r="BX13" s="366">
        <v>2.6924202516827628E-3</v>
      </c>
      <c r="BY13" s="366">
        <v>1.7556384045531233E-2</v>
      </c>
      <c r="BZ13" s="366">
        <v>0</v>
      </c>
      <c r="CA13" s="366">
        <v>3.46476335666274E-5</v>
      </c>
      <c r="CB13" s="366">
        <v>0</v>
      </c>
      <c r="CC13" s="366">
        <v>0</v>
      </c>
      <c r="CD13" s="366">
        <v>0</v>
      </c>
      <c r="CE13" s="366">
        <v>0</v>
      </c>
      <c r="CF13" s="366">
        <v>1.8725310498057248E-4</v>
      </c>
      <c r="CG13" s="366">
        <v>0</v>
      </c>
      <c r="CH13" s="366">
        <v>2.3520925783638845E-5</v>
      </c>
      <c r="CI13" s="366">
        <v>0</v>
      </c>
      <c r="CJ13" s="366">
        <v>1.7632050836728972E-6</v>
      </c>
      <c r="CK13" s="366">
        <v>0</v>
      </c>
      <c r="CL13" s="366">
        <v>2.3883062778336445E-4</v>
      </c>
      <c r="CM13" s="366">
        <v>2.090589420781295E-5</v>
      </c>
      <c r="CN13" s="366">
        <v>0</v>
      </c>
      <c r="CO13" s="368">
        <v>2.4321485821679287E-3</v>
      </c>
    </row>
    <row r="14" spans="2:93" ht="20.100000000000001" customHeight="1">
      <c r="B14" s="369" t="s">
        <v>29</v>
      </c>
      <c r="C14" s="370" t="s">
        <v>9</v>
      </c>
      <c r="D14" s="371">
        <v>0.25737117663268116</v>
      </c>
      <c r="E14" s="372">
        <v>0.15448401945741241</v>
      </c>
      <c r="F14" s="372">
        <v>0.17482289184159838</v>
      </c>
      <c r="G14" s="373">
        <v>7.302896345197234E-4</v>
      </c>
      <c r="H14" s="372">
        <v>4.2505958016388623E-2</v>
      </c>
      <c r="I14" s="374">
        <v>4.247331135124547E-2</v>
      </c>
      <c r="K14" s="388" t="str">
        <f t="shared" si="1"/>
        <v/>
      </c>
      <c r="L14" s="385" t="str">
        <f t="shared" ref="L14" si="9">IFERROR(L27/L39,"")</f>
        <v/>
      </c>
      <c r="M14" s="386" t="str">
        <f t="shared" si="0"/>
        <v/>
      </c>
      <c r="O14" s="402" t="s">
        <v>29</v>
      </c>
      <c r="P14" s="370" t="s">
        <v>9</v>
      </c>
      <c r="Q14" s="371">
        <v>1.0322E-4</v>
      </c>
      <c r="R14" s="372">
        <v>9.0489999999999996E-5</v>
      </c>
      <c r="S14" s="372">
        <v>4.0684E-4</v>
      </c>
      <c r="T14" s="372">
        <v>1.0857999999999999E-4</v>
      </c>
      <c r="U14" s="372">
        <v>3.6101999999999998E-4</v>
      </c>
      <c r="V14" s="372">
        <v>1.69258E-3</v>
      </c>
      <c r="W14" s="372">
        <v>9.0049999999999993E-5</v>
      </c>
      <c r="X14" s="372">
        <v>8.7431E-4</v>
      </c>
      <c r="Y14" s="372">
        <v>1.19063E-3</v>
      </c>
      <c r="Z14" s="372">
        <v>9.9031000000000011E-4</v>
      </c>
      <c r="AA14" s="372">
        <v>1.1744262599999999</v>
      </c>
      <c r="AB14" s="372">
        <v>1.554897E-2</v>
      </c>
      <c r="AC14" s="372">
        <v>1.298323E-2</v>
      </c>
      <c r="AD14" s="372">
        <v>7.4597099999999996E-3</v>
      </c>
      <c r="AE14" s="372">
        <v>2.42624E-2</v>
      </c>
      <c r="AF14" s="372">
        <v>7.0016899999999997E-3</v>
      </c>
      <c r="AG14" s="372">
        <v>1.645508E-2</v>
      </c>
      <c r="AH14" s="372">
        <v>3.3652399999999998E-3</v>
      </c>
      <c r="AI14" s="372">
        <v>6.5326899999999999E-3</v>
      </c>
      <c r="AJ14" s="372">
        <v>2.2766599999999998E-3</v>
      </c>
      <c r="AK14" s="372">
        <v>3.2294200000000002E-3</v>
      </c>
      <c r="AL14" s="372">
        <v>2.5428000000000001E-4</v>
      </c>
      <c r="AM14" s="372">
        <v>3.2822E-4</v>
      </c>
      <c r="AN14" s="372">
        <v>7.5939999999999995E-5</v>
      </c>
      <c r="AO14" s="372">
        <v>6.8609999999999995E-5</v>
      </c>
      <c r="AP14" s="372">
        <v>5.7790000000000001E-5</v>
      </c>
      <c r="AQ14" s="372">
        <v>6.1890000000000005E-5</v>
      </c>
      <c r="AR14" s="372">
        <v>1.0456E-4</v>
      </c>
      <c r="AS14" s="372">
        <v>1.0433999999999999E-4</v>
      </c>
      <c r="AT14" s="372">
        <v>1.3306E-4</v>
      </c>
      <c r="AU14" s="372">
        <v>1.024E-4</v>
      </c>
      <c r="AV14" s="372">
        <v>6.2496999999999997E-4</v>
      </c>
      <c r="AW14" s="372">
        <v>1.3668E-4</v>
      </c>
      <c r="AX14" s="372">
        <v>3.0728E-4</v>
      </c>
      <c r="AY14" s="372">
        <v>1.7401E-4</v>
      </c>
      <c r="AZ14" s="372">
        <v>4.5748000000000002E-4</v>
      </c>
      <c r="BA14" s="374">
        <v>7.4034000000000003E-4</v>
      </c>
      <c r="BC14" s="402" t="s">
        <v>29</v>
      </c>
      <c r="BD14" s="370" t="s">
        <v>9</v>
      </c>
      <c r="BE14" s="371">
        <v>0</v>
      </c>
      <c r="BF14" s="372">
        <v>0</v>
      </c>
      <c r="BG14" s="372">
        <v>8.9523592794316857E-4</v>
      </c>
      <c r="BH14" s="372">
        <v>0</v>
      </c>
      <c r="BI14" s="372">
        <v>7.637455290639202E-4</v>
      </c>
      <c r="BJ14" s="372">
        <v>4.6178699620285386E-3</v>
      </c>
      <c r="BK14" s="372">
        <v>0</v>
      </c>
      <c r="BL14" s="372">
        <v>2.0464545175483476E-3</v>
      </c>
      <c r="BM14" s="372">
        <v>3.2664359861591693E-3</v>
      </c>
      <c r="BN14" s="372">
        <v>2.8632437154226926E-3</v>
      </c>
      <c r="BO14" s="372">
        <v>0.57680127974927364</v>
      </c>
      <c r="BP14" s="372">
        <v>5.0088181091596046E-2</v>
      </c>
      <c r="BQ14" s="372">
        <v>4.099593382721551E-2</v>
      </c>
      <c r="BR14" s="372">
        <v>2.2307508262220208E-2</v>
      </c>
      <c r="BS14" s="372">
        <v>7.9059829059829057E-2</v>
      </c>
      <c r="BT14" s="372">
        <v>2.1612535952277523E-2</v>
      </c>
      <c r="BU14" s="372">
        <v>5.2359524962264689E-2</v>
      </c>
      <c r="BV14" s="372">
        <v>9.4952951240376386E-3</v>
      </c>
      <c r="BW14" s="372">
        <v>1.9990150564240541E-2</v>
      </c>
      <c r="BX14" s="372">
        <v>7.16027704614184E-3</v>
      </c>
      <c r="BY14" s="372">
        <v>8.8950373757223956E-3</v>
      </c>
      <c r="BZ14" s="372">
        <v>4.5893331345929809E-4</v>
      </c>
      <c r="CA14" s="372">
        <v>1.7323816783313699E-4</v>
      </c>
      <c r="CB14" s="372">
        <v>9.2878969414955374E-6</v>
      </c>
      <c r="CC14" s="372">
        <v>1.192468800679924E-5</v>
      </c>
      <c r="CD14" s="372">
        <v>0</v>
      </c>
      <c r="CE14" s="372">
        <v>0</v>
      </c>
      <c r="CF14" s="372">
        <v>9.0025531240659853E-6</v>
      </c>
      <c r="CG14" s="372">
        <v>8.3356011071639583E-5</v>
      </c>
      <c r="CH14" s="372">
        <v>1.5680617189092562E-4</v>
      </c>
      <c r="CI14" s="372">
        <v>8.5408307065006796E-5</v>
      </c>
      <c r="CJ14" s="372">
        <v>1.6009902159749908E-3</v>
      </c>
      <c r="CK14" s="372">
        <v>2.164658344757919E-4</v>
      </c>
      <c r="CL14" s="372">
        <v>4.4174687544892973E-4</v>
      </c>
      <c r="CM14" s="372">
        <v>3.0522605543406909E-4</v>
      </c>
      <c r="CN14" s="372">
        <v>9.7370983446932818E-4</v>
      </c>
      <c r="CO14" s="374">
        <v>2.1189173253735745E-3</v>
      </c>
    </row>
    <row r="15" spans="2:93" ht="19.5" customHeight="1" thickBot="1">
      <c r="B15" s="357" t="s">
        <v>30</v>
      </c>
      <c r="C15" s="358" t="s">
        <v>11</v>
      </c>
      <c r="D15" s="359">
        <v>0.32646478891631081</v>
      </c>
      <c r="E15" s="360">
        <v>0.5030021203093934</v>
      </c>
      <c r="F15" s="360">
        <v>0.22003659350168106</v>
      </c>
      <c r="G15" s="361">
        <v>6.6612638190606923E-4</v>
      </c>
      <c r="H15" s="360">
        <v>5.4500538334004874E-2</v>
      </c>
      <c r="I15" s="362">
        <v>5.1329982231675175E-2</v>
      </c>
      <c r="K15" s="389" t="s">
        <v>88</v>
      </c>
      <c r="L15" s="390">
        <f>AVERAGE(L6:L14)</f>
        <v>0.52952079543745523</v>
      </c>
      <c r="M15" s="391">
        <f>AVERAGE(M6:M14)</f>
        <v>0.56379990331059238</v>
      </c>
      <c r="O15" s="400" t="s">
        <v>30</v>
      </c>
      <c r="P15" s="358" t="s">
        <v>11</v>
      </c>
      <c r="Q15" s="359">
        <v>1.4411999999999999E-3</v>
      </c>
      <c r="R15" s="360">
        <v>2.65271E-3</v>
      </c>
      <c r="S15" s="360">
        <v>4.2113100000000002E-3</v>
      </c>
      <c r="T15" s="360">
        <v>1.0114499999999999E-3</v>
      </c>
      <c r="U15" s="360">
        <v>2.1930299999999999E-3</v>
      </c>
      <c r="V15" s="360">
        <v>6.3442300000000002E-3</v>
      </c>
      <c r="W15" s="360">
        <v>4.9644999999999995E-4</v>
      </c>
      <c r="X15" s="360">
        <v>4.3866199999999999E-3</v>
      </c>
      <c r="Y15" s="360">
        <v>3.55902E-3</v>
      </c>
      <c r="Z15" s="360">
        <v>9.1560000000000003E-4</v>
      </c>
      <c r="AA15" s="360">
        <v>1.1948799999999999E-3</v>
      </c>
      <c r="AB15" s="360">
        <v>1.02213402</v>
      </c>
      <c r="AC15" s="360">
        <v>1.1144299999999999E-2</v>
      </c>
      <c r="AD15" s="360">
        <v>1.053961E-2</v>
      </c>
      <c r="AE15" s="360">
        <v>7.8771699999999993E-3</v>
      </c>
      <c r="AF15" s="360">
        <v>4.25721E-3</v>
      </c>
      <c r="AG15" s="360">
        <v>9.4192100000000008E-3</v>
      </c>
      <c r="AH15" s="360">
        <v>6.3084100000000004E-3</v>
      </c>
      <c r="AI15" s="360">
        <v>7.7573900000000003E-3</v>
      </c>
      <c r="AJ15" s="360">
        <v>1.8437799999999999E-3</v>
      </c>
      <c r="AK15" s="360">
        <v>2.809145E-2</v>
      </c>
      <c r="AL15" s="360">
        <v>9.0262000000000003E-4</v>
      </c>
      <c r="AM15" s="360">
        <v>1.9969300000000001E-3</v>
      </c>
      <c r="AN15" s="360">
        <v>4.2349E-4</v>
      </c>
      <c r="AO15" s="360">
        <v>1.09106E-3</v>
      </c>
      <c r="AP15" s="360">
        <v>3.0762999999999998E-4</v>
      </c>
      <c r="AQ15" s="360">
        <v>5.5608999999999997E-4</v>
      </c>
      <c r="AR15" s="360">
        <v>9.7875000000000002E-4</v>
      </c>
      <c r="AS15" s="360">
        <v>5.4118999999999999E-4</v>
      </c>
      <c r="AT15" s="360">
        <v>1.4267699999999999E-3</v>
      </c>
      <c r="AU15" s="360">
        <v>4.6506999999999999E-4</v>
      </c>
      <c r="AV15" s="360">
        <v>7.1464E-4</v>
      </c>
      <c r="AW15" s="360">
        <v>1.05393E-3</v>
      </c>
      <c r="AX15" s="360">
        <v>8.2262000000000004E-4</v>
      </c>
      <c r="AY15" s="360">
        <v>1.2656099999999999E-3</v>
      </c>
      <c r="AZ15" s="360">
        <v>7.8936999999999996E-4</v>
      </c>
      <c r="BA15" s="362">
        <v>1.67998E-3</v>
      </c>
      <c r="BC15" s="400" t="s">
        <v>30</v>
      </c>
      <c r="BD15" s="358" t="s">
        <v>11</v>
      </c>
      <c r="BE15" s="359">
        <v>2.236839611017383E-3</v>
      </c>
      <c r="BF15" s="360">
        <v>6.8175620398145623E-3</v>
      </c>
      <c r="BG15" s="360">
        <v>1.0352104663170165E-2</v>
      </c>
      <c r="BH15" s="360">
        <v>1.5171121324349651E-3</v>
      </c>
      <c r="BI15" s="360">
        <v>4.605158685147796E-3</v>
      </c>
      <c r="BJ15" s="360">
        <v>1.6279420091110729E-2</v>
      </c>
      <c r="BK15" s="360">
        <v>9.4822681585435235E-5</v>
      </c>
      <c r="BL15" s="360">
        <v>1.0320952283502166E-2</v>
      </c>
      <c r="BM15" s="360">
        <v>8.6228373702422149E-3</v>
      </c>
      <c r="BN15" s="360">
        <v>1.8198582937008639E-3</v>
      </c>
      <c r="BO15" s="360">
        <v>2.0567399040188044E-3</v>
      </c>
      <c r="BP15" s="360">
        <v>6.5300245057565404E-2</v>
      </c>
      <c r="BQ15" s="360">
        <v>3.1805269314320726E-2</v>
      </c>
      <c r="BR15" s="360">
        <v>2.8932845996883796E-2</v>
      </c>
      <c r="BS15" s="360">
        <v>2.216880341880342E-2</v>
      </c>
      <c r="BT15" s="360">
        <v>1.1115748588172162E-2</v>
      </c>
      <c r="BU15" s="360">
        <v>2.6621194429413606E-2</v>
      </c>
      <c r="BV15" s="360">
        <v>1.7621899059024809E-2</v>
      </c>
      <c r="BW15" s="360">
        <v>2.1578672368128667E-2</v>
      </c>
      <c r="BX15" s="360">
        <v>4.097161252560726E-3</v>
      </c>
      <c r="BY15" s="360">
        <v>8.3057818235960562E-2</v>
      </c>
      <c r="BZ15" s="360">
        <v>4.314757647907931E-4</v>
      </c>
      <c r="CA15" s="360">
        <v>7.4492412168248906E-4</v>
      </c>
      <c r="CB15" s="360">
        <v>1.5789424800542414E-4</v>
      </c>
      <c r="CC15" s="360">
        <v>2.3936101017284295E-3</v>
      </c>
      <c r="CD15" s="360">
        <v>1.1330991595070352E-4</v>
      </c>
      <c r="CE15" s="360">
        <v>2.797095532091032E-4</v>
      </c>
      <c r="CF15" s="360">
        <v>1.2405518204962928E-3</v>
      </c>
      <c r="CG15" s="360">
        <v>5.1239430335213746E-4</v>
      </c>
      <c r="CH15" s="360">
        <v>3.130243206372603E-3</v>
      </c>
      <c r="CI15" s="360">
        <v>2.0244932045038647E-4</v>
      </c>
      <c r="CJ15" s="360">
        <v>3.8790511840803741E-4</v>
      </c>
      <c r="CK15" s="360">
        <v>2.3522620679702721E-3</v>
      </c>
      <c r="CL15" s="360">
        <v>1.3934779485706076E-3</v>
      </c>
      <c r="CM15" s="360">
        <v>2.2975577734386434E-3</v>
      </c>
      <c r="CN15" s="360">
        <v>4.0093934360501749E-4</v>
      </c>
      <c r="CO15" s="362">
        <v>2.984909623569731E-3</v>
      </c>
    </row>
    <row r="16" spans="2:93" ht="20.100000000000001" customHeight="1">
      <c r="B16" s="357" t="s">
        <v>31</v>
      </c>
      <c r="C16" s="358" t="s">
        <v>194</v>
      </c>
      <c r="D16" s="359">
        <v>8.9387525066516371E-2</v>
      </c>
      <c r="E16" s="360">
        <v>0.38394697265081046</v>
      </c>
      <c r="F16" s="360">
        <v>0.23249596167771402</v>
      </c>
      <c r="G16" s="361">
        <v>3.4078408027169013E-5</v>
      </c>
      <c r="H16" s="360">
        <v>5.0353701331253831E-2</v>
      </c>
      <c r="I16" s="362">
        <v>4.8515568428674875E-2</v>
      </c>
      <c r="O16" s="400" t="s">
        <v>31</v>
      </c>
      <c r="P16" s="358" t="s">
        <v>194</v>
      </c>
      <c r="Q16" s="359">
        <v>3.2990000000000001E-5</v>
      </c>
      <c r="R16" s="360">
        <v>3.4599000000000001E-4</v>
      </c>
      <c r="S16" s="360">
        <v>3.9889999999999999E-5</v>
      </c>
      <c r="T16" s="360">
        <v>3.519E-5</v>
      </c>
      <c r="U16" s="360">
        <v>3.9100000000000002E-5</v>
      </c>
      <c r="V16" s="360">
        <v>6.4850000000000004E-5</v>
      </c>
      <c r="W16" s="360">
        <v>3.4879999999999998E-5</v>
      </c>
      <c r="X16" s="360">
        <v>7.4640000000000004E-5</v>
      </c>
      <c r="Y16" s="360">
        <v>1.0459E-4</v>
      </c>
      <c r="Z16" s="360">
        <v>4.1230000000000003E-5</v>
      </c>
      <c r="AA16" s="360">
        <v>3.8999999999999999E-5</v>
      </c>
      <c r="AB16" s="360">
        <v>9.7440000000000002E-5</v>
      </c>
      <c r="AC16" s="360">
        <v>1.0166408499999999</v>
      </c>
      <c r="AD16" s="360">
        <v>3.5947599999999998E-3</v>
      </c>
      <c r="AE16" s="360">
        <v>5.7142E-4</v>
      </c>
      <c r="AF16" s="360">
        <v>2.0018E-4</v>
      </c>
      <c r="AG16" s="360">
        <v>4.7061E-4</v>
      </c>
      <c r="AH16" s="360">
        <v>2.6761999999999999E-4</v>
      </c>
      <c r="AI16" s="360">
        <v>1.4907399999999999E-3</v>
      </c>
      <c r="AJ16" s="360">
        <v>5.164E-5</v>
      </c>
      <c r="AK16" s="360">
        <v>7.3141999999999999E-4</v>
      </c>
      <c r="AL16" s="360">
        <v>6.8079999999999999E-5</v>
      </c>
      <c r="AM16" s="360">
        <v>1.5344200000000001E-3</v>
      </c>
      <c r="AN16" s="360">
        <v>6.0510000000000002E-5</v>
      </c>
      <c r="AO16" s="360">
        <v>5.7710000000000001E-5</v>
      </c>
      <c r="AP16" s="360">
        <v>7.3490000000000003E-5</v>
      </c>
      <c r="AQ16" s="360">
        <v>3.2150000000000002E-5</v>
      </c>
      <c r="AR16" s="360">
        <v>1.2252000000000001E-4</v>
      </c>
      <c r="AS16" s="360">
        <v>9.5710000000000004E-5</v>
      </c>
      <c r="AT16" s="360">
        <v>8.3900000000000006E-5</v>
      </c>
      <c r="AU16" s="360">
        <v>7.428E-5</v>
      </c>
      <c r="AV16" s="360">
        <v>4.3550000000000001E-5</v>
      </c>
      <c r="AW16" s="360">
        <v>5.5869999999999999E-5</v>
      </c>
      <c r="AX16" s="360">
        <v>8.1223000000000005E-4</v>
      </c>
      <c r="AY16" s="360">
        <v>5.0569999999999999E-5</v>
      </c>
      <c r="AZ16" s="360">
        <v>2.5660000000000002E-5</v>
      </c>
      <c r="BA16" s="362">
        <v>4.5930000000000002E-5</v>
      </c>
      <c r="BC16" s="400" t="s">
        <v>31</v>
      </c>
      <c r="BD16" s="358" t="s">
        <v>93</v>
      </c>
      <c r="BE16" s="359">
        <v>2.3695334862472278E-6</v>
      </c>
      <c r="BF16" s="360">
        <v>3.27242977911099E-3</v>
      </c>
      <c r="BG16" s="360">
        <v>0</v>
      </c>
      <c r="BH16" s="360">
        <v>0</v>
      </c>
      <c r="BI16" s="360">
        <v>5.2932858449974667E-5</v>
      </c>
      <c r="BJ16" s="360">
        <v>1.0388908800964091E-5</v>
      </c>
      <c r="BK16" s="360">
        <v>0</v>
      </c>
      <c r="BL16" s="360">
        <v>3.0696817763225213E-4</v>
      </c>
      <c r="BM16" s="360">
        <v>4.9826989619377161E-4</v>
      </c>
      <c r="BN16" s="360">
        <v>1.9411821799475881E-4</v>
      </c>
      <c r="BO16" s="360">
        <v>6.5293330286311254E-5</v>
      </c>
      <c r="BP16" s="360">
        <v>7.3319109866374266E-4</v>
      </c>
      <c r="BQ16" s="360">
        <v>0.18264356931989081</v>
      </c>
      <c r="BR16" s="360">
        <v>3.695094410090121E-2</v>
      </c>
      <c r="BS16" s="360">
        <v>5.876068376068376E-3</v>
      </c>
      <c r="BT16" s="360">
        <v>1.60418849356763E-3</v>
      </c>
      <c r="BU16" s="360">
        <v>4.6136758465525592E-3</v>
      </c>
      <c r="BV16" s="360">
        <v>2.5662959794696323E-3</v>
      </c>
      <c r="BW16" s="360">
        <v>1.5605950500579556E-2</v>
      </c>
      <c r="BX16" s="360">
        <v>1.9510291678860601E-5</v>
      </c>
      <c r="BY16" s="360">
        <v>7.2838533526728005E-3</v>
      </c>
      <c r="BZ16" s="360">
        <v>0</v>
      </c>
      <c r="CA16" s="360">
        <v>1.4309472663017115E-2</v>
      </c>
      <c r="CB16" s="360">
        <v>0</v>
      </c>
      <c r="CC16" s="360">
        <v>3.2521876382179744E-6</v>
      </c>
      <c r="CD16" s="360">
        <v>0</v>
      </c>
      <c r="CE16" s="360">
        <v>0</v>
      </c>
      <c r="CF16" s="360">
        <v>6.6618893118088293E-5</v>
      </c>
      <c r="CG16" s="360">
        <v>2.4516473844599879E-6</v>
      </c>
      <c r="CH16" s="360">
        <v>2.3520925783638845E-4</v>
      </c>
      <c r="CI16" s="360">
        <v>0</v>
      </c>
      <c r="CJ16" s="360">
        <v>0</v>
      </c>
      <c r="CK16" s="360">
        <v>0</v>
      </c>
      <c r="CL16" s="360">
        <v>7.7916247665565297E-3</v>
      </c>
      <c r="CM16" s="360">
        <v>8.362357683125181E-6</v>
      </c>
      <c r="CN16" s="360">
        <v>0</v>
      </c>
      <c r="CO16" s="362">
        <v>0</v>
      </c>
    </row>
    <row r="17" spans="2:93" ht="20.100000000000001" customHeight="1" thickBot="1">
      <c r="B17" s="357" t="s">
        <v>33</v>
      </c>
      <c r="C17" s="358" t="s">
        <v>195</v>
      </c>
      <c r="D17" s="359">
        <v>0.47952651793397272</v>
      </c>
      <c r="E17" s="360">
        <v>0.53086928866125771</v>
      </c>
      <c r="F17" s="360">
        <v>0.14465450400418606</v>
      </c>
      <c r="G17" s="361">
        <v>1.7119075282398183E-4</v>
      </c>
      <c r="H17" s="360">
        <v>2.2511753847111481E-2</v>
      </c>
      <c r="I17" s="362">
        <v>2.2021564443372426E-2</v>
      </c>
      <c r="K17" s="13" t="s">
        <v>79</v>
      </c>
      <c r="M17" s="4" t="s">
        <v>105</v>
      </c>
      <c r="O17" s="400" t="s">
        <v>33</v>
      </c>
      <c r="P17" s="358" t="s">
        <v>195</v>
      </c>
      <c r="Q17" s="359">
        <v>2.3146000000000001E-4</v>
      </c>
      <c r="R17" s="360">
        <v>6.1034000000000001E-4</v>
      </c>
      <c r="S17" s="360">
        <v>2.9170999999999998E-4</v>
      </c>
      <c r="T17" s="360">
        <v>2.4091E-4</v>
      </c>
      <c r="U17" s="360">
        <v>2.1869000000000001E-4</v>
      </c>
      <c r="V17" s="360">
        <v>4.7506000000000002E-4</v>
      </c>
      <c r="W17" s="360">
        <v>2.7060000000000002E-4</v>
      </c>
      <c r="X17" s="360">
        <v>1.6086500000000001E-3</v>
      </c>
      <c r="Y17" s="360">
        <v>7.2840999999999997E-4</v>
      </c>
      <c r="Z17" s="360">
        <v>2.5460000000000001E-4</v>
      </c>
      <c r="AA17" s="360">
        <v>2.9753000000000001E-4</v>
      </c>
      <c r="AB17" s="360">
        <v>3.2708999999999999E-4</v>
      </c>
      <c r="AC17" s="360">
        <v>2.33205E-3</v>
      </c>
      <c r="AD17" s="360">
        <v>1.06048056</v>
      </c>
      <c r="AE17" s="360">
        <v>5.7326000000000002E-4</v>
      </c>
      <c r="AF17" s="360">
        <v>2.2370100000000002E-3</v>
      </c>
      <c r="AG17" s="360">
        <v>2.05412E-3</v>
      </c>
      <c r="AH17" s="360">
        <v>3.6591999999999999E-4</v>
      </c>
      <c r="AI17" s="360">
        <v>1.0850899999999999E-3</v>
      </c>
      <c r="AJ17" s="360">
        <v>3.7900999999999999E-4</v>
      </c>
      <c r="AK17" s="360">
        <v>5.6307999999999998E-4</v>
      </c>
      <c r="AL17" s="360">
        <v>4.1187999999999999E-4</v>
      </c>
      <c r="AM17" s="360">
        <v>1.13273E-3</v>
      </c>
      <c r="AN17" s="360">
        <v>3.6713000000000002E-4</v>
      </c>
      <c r="AO17" s="360">
        <v>4.0756000000000001E-4</v>
      </c>
      <c r="AP17" s="360">
        <v>5.6368E-4</v>
      </c>
      <c r="AQ17" s="360">
        <v>1.7689999999999999E-4</v>
      </c>
      <c r="AR17" s="360">
        <v>8.4635000000000005E-4</v>
      </c>
      <c r="AS17" s="360">
        <v>7.0841000000000003E-4</v>
      </c>
      <c r="AT17" s="360">
        <v>4.1668E-4</v>
      </c>
      <c r="AU17" s="360">
        <v>4.6872E-4</v>
      </c>
      <c r="AV17" s="360">
        <v>2.7462E-4</v>
      </c>
      <c r="AW17" s="360">
        <v>4.1535999999999998E-4</v>
      </c>
      <c r="AX17" s="360">
        <v>6.7548599999999997E-3</v>
      </c>
      <c r="AY17" s="360">
        <v>2.7706999999999997E-4</v>
      </c>
      <c r="AZ17" s="360">
        <v>1.9731999999999999E-4</v>
      </c>
      <c r="BA17" s="362">
        <v>2.4822000000000001E-4</v>
      </c>
      <c r="BC17" s="400" t="s">
        <v>33</v>
      </c>
      <c r="BD17" s="358" t="s">
        <v>94</v>
      </c>
      <c r="BE17" s="359">
        <v>1.6586734403730595E-5</v>
      </c>
      <c r="BF17" s="360">
        <v>5.4540496318516497E-4</v>
      </c>
      <c r="BG17" s="360">
        <v>0</v>
      </c>
      <c r="BH17" s="360">
        <v>0</v>
      </c>
      <c r="BI17" s="360">
        <v>3.7809184607124763E-5</v>
      </c>
      <c r="BJ17" s="360">
        <v>0</v>
      </c>
      <c r="BK17" s="360">
        <v>9.4822681585435235E-5</v>
      </c>
      <c r="BL17" s="360">
        <v>2.41481633070705E-3</v>
      </c>
      <c r="BM17" s="360">
        <v>6.3667820069204155E-4</v>
      </c>
      <c r="BN17" s="360">
        <v>2.6691254974279334E-4</v>
      </c>
      <c r="BO17" s="360">
        <v>1.6323332571577812E-4</v>
      </c>
      <c r="BP17" s="360">
        <v>2.6421300852747485E-4</v>
      </c>
      <c r="BQ17" s="360">
        <v>4.0104717874449953E-3</v>
      </c>
      <c r="BR17" s="360">
        <v>0.11842742570809998</v>
      </c>
      <c r="BS17" s="360">
        <v>5.3418803418803424E-4</v>
      </c>
      <c r="BT17" s="360">
        <v>3.6342677376399405E-3</v>
      </c>
      <c r="BU17" s="360">
        <v>3.3392190926437504E-3</v>
      </c>
      <c r="BV17" s="360">
        <v>1.7108639863130882E-4</v>
      </c>
      <c r="BW17" s="360">
        <v>1.6515822157627006E-3</v>
      </c>
      <c r="BX17" s="360">
        <v>0</v>
      </c>
      <c r="BY17" s="360">
        <v>5.4232020359686483E-5</v>
      </c>
      <c r="BZ17" s="360">
        <v>3.9225069526435739E-6</v>
      </c>
      <c r="CA17" s="360">
        <v>3.8112396923290138E-4</v>
      </c>
      <c r="CB17" s="360">
        <v>0</v>
      </c>
      <c r="CC17" s="360">
        <v>2.1681250921453166E-6</v>
      </c>
      <c r="CD17" s="360">
        <v>0</v>
      </c>
      <c r="CE17" s="360">
        <v>0</v>
      </c>
      <c r="CF17" s="360">
        <v>5.4015318744395912E-5</v>
      </c>
      <c r="CG17" s="360">
        <v>2.4516473844599879E-6</v>
      </c>
      <c r="CH17" s="360">
        <v>1.5680617189092564E-5</v>
      </c>
      <c r="CI17" s="360">
        <v>0</v>
      </c>
      <c r="CJ17" s="360">
        <v>0</v>
      </c>
      <c r="CK17" s="360">
        <v>0</v>
      </c>
      <c r="CL17" s="360">
        <v>1.2047478810515731E-2</v>
      </c>
      <c r="CM17" s="360">
        <v>6.2717682623438853E-6</v>
      </c>
      <c r="CN17" s="360">
        <v>0</v>
      </c>
      <c r="CO17" s="362">
        <v>0</v>
      </c>
    </row>
    <row r="18" spans="2:93" ht="20.100000000000001" customHeight="1">
      <c r="B18" s="363" t="s">
        <v>35</v>
      </c>
      <c r="C18" s="364" t="s">
        <v>196</v>
      </c>
      <c r="D18" s="365">
        <v>2.1037133160311416E-2</v>
      </c>
      <c r="E18" s="366">
        <v>0.42200854700854701</v>
      </c>
      <c r="F18" s="366">
        <v>0.47676282051282054</v>
      </c>
      <c r="G18" s="367">
        <v>3.4877120715305785E-5</v>
      </c>
      <c r="H18" s="366">
        <v>0.3247863247863248</v>
      </c>
      <c r="I18" s="368">
        <v>0.31864316239316237</v>
      </c>
      <c r="K18" s="57"/>
      <c r="L18" s="437" t="s">
        <v>42</v>
      </c>
      <c r="M18" s="436" t="s">
        <v>49</v>
      </c>
      <c r="O18" s="401" t="s">
        <v>35</v>
      </c>
      <c r="P18" s="364" t="s">
        <v>196</v>
      </c>
      <c r="Q18" s="365">
        <v>4.6299999999999997E-6</v>
      </c>
      <c r="R18" s="366">
        <v>5.4299999999999997E-6</v>
      </c>
      <c r="S18" s="366">
        <v>5.4999999999999999E-6</v>
      </c>
      <c r="T18" s="366">
        <v>5.1200000000000001E-6</v>
      </c>
      <c r="U18" s="366">
        <v>4.0099999999999997E-6</v>
      </c>
      <c r="V18" s="366">
        <v>7.1300000000000003E-6</v>
      </c>
      <c r="W18" s="366">
        <v>3.5899999999999999E-6</v>
      </c>
      <c r="X18" s="366">
        <v>4.7999999999999998E-6</v>
      </c>
      <c r="Y18" s="366">
        <v>6.2099999999999998E-6</v>
      </c>
      <c r="Z18" s="366">
        <v>1.8899999999999999E-6</v>
      </c>
      <c r="AA18" s="366">
        <v>3.5899999999999999E-6</v>
      </c>
      <c r="AB18" s="366">
        <v>3.76E-6</v>
      </c>
      <c r="AC18" s="366">
        <v>6.0659999999999999E-5</v>
      </c>
      <c r="AD18" s="366">
        <v>8.0039999999999999E-5</v>
      </c>
      <c r="AE18" s="366">
        <v>1.00146779</v>
      </c>
      <c r="AF18" s="366">
        <v>6.63E-6</v>
      </c>
      <c r="AG18" s="366">
        <v>2.3799999999999999E-5</v>
      </c>
      <c r="AH18" s="366">
        <v>5.5899999999999998E-6</v>
      </c>
      <c r="AI18" s="366">
        <v>1.7139999999999999E-5</v>
      </c>
      <c r="AJ18" s="366">
        <v>6.72E-6</v>
      </c>
      <c r="AK18" s="366">
        <v>1.24E-5</v>
      </c>
      <c r="AL18" s="366">
        <v>5.7699999999999998E-6</v>
      </c>
      <c r="AM18" s="366">
        <v>1.6569999999999999E-5</v>
      </c>
      <c r="AN18" s="366">
        <v>7.0299999999999996E-6</v>
      </c>
      <c r="AO18" s="366">
        <v>2.251E-5</v>
      </c>
      <c r="AP18" s="366">
        <v>9.8500000000000006E-6</v>
      </c>
      <c r="AQ18" s="366">
        <v>2.8399999999999999E-6</v>
      </c>
      <c r="AR18" s="366">
        <v>1.3200000000000001E-5</v>
      </c>
      <c r="AS18" s="366">
        <v>1.382E-5</v>
      </c>
      <c r="AT18" s="366">
        <v>6.5649999999999997E-5</v>
      </c>
      <c r="AU18" s="366">
        <v>8.8799999999999997E-6</v>
      </c>
      <c r="AV18" s="366">
        <v>2.5124000000000001E-4</v>
      </c>
      <c r="AW18" s="366">
        <v>8.67E-6</v>
      </c>
      <c r="AX18" s="366">
        <v>8.8770000000000006E-5</v>
      </c>
      <c r="AY18" s="366">
        <v>3.6380000000000001E-5</v>
      </c>
      <c r="AZ18" s="366">
        <v>4.9207000000000005E-4</v>
      </c>
      <c r="BA18" s="368">
        <v>9.9299999999999998E-6</v>
      </c>
      <c r="BC18" s="401" t="s">
        <v>35</v>
      </c>
      <c r="BD18" s="364" t="s">
        <v>95</v>
      </c>
      <c r="BE18" s="365">
        <v>9.4781339449889112E-6</v>
      </c>
      <c r="BF18" s="366">
        <v>0</v>
      </c>
      <c r="BG18" s="366">
        <v>0</v>
      </c>
      <c r="BH18" s="366">
        <v>0</v>
      </c>
      <c r="BI18" s="366">
        <v>0</v>
      </c>
      <c r="BJ18" s="366">
        <v>0</v>
      </c>
      <c r="BK18" s="366">
        <v>0</v>
      </c>
      <c r="BL18" s="366">
        <v>0</v>
      </c>
      <c r="BM18" s="366">
        <v>0</v>
      </c>
      <c r="BN18" s="366">
        <v>0</v>
      </c>
      <c r="BO18" s="366">
        <v>0</v>
      </c>
      <c r="BP18" s="366">
        <v>1.9815975639560615E-5</v>
      </c>
      <c r="BQ18" s="366">
        <v>2.6179468612488165E-3</v>
      </c>
      <c r="BR18" s="366">
        <v>3.3749151408224679E-3</v>
      </c>
      <c r="BS18" s="366">
        <v>6.9444444444444448E-2</v>
      </c>
      <c r="BT18" s="366">
        <v>5.9624705070655272E-5</v>
      </c>
      <c r="BU18" s="366">
        <v>8.8998376669609551E-4</v>
      </c>
      <c r="BV18" s="366">
        <v>8.5543199315654412E-5</v>
      </c>
      <c r="BW18" s="366">
        <v>6.2760124198982627E-4</v>
      </c>
      <c r="BX18" s="366">
        <v>1.9510291678860601E-5</v>
      </c>
      <c r="BY18" s="366">
        <v>2.011514936977462E-4</v>
      </c>
      <c r="BZ18" s="366">
        <v>0</v>
      </c>
      <c r="CA18" s="366">
        <v>1.385905342665096E-4</v>
      </c>
      <c r="CB18" s="366">
        <v>1.8575793882991075E-5</v>
      </c>
      <c r="CC18" s="366">
        <v>7.4908721933620681E-4</v>
      </c>
      <c r="CD18" s="366">
        <v>9.9979337603561927E-6</v>
      </c>
      <c r="CE18" s="366">
        <v>0</v>
      </c>
      <c r="CF18" s="366">
        <v>2.5207148747384758E-5</v>
      </c>
      <c r="CG18" s="366">
        <v>1.0296919014731949E-4</v>
      </c>
      <c r="CH18" s="366">
        <v>2.7774293196180201E-3</v>
      </c>
      <c r="CI18" s="366">
        <v>0</v>
      </c>
      <c r="CJ18" s="366">
        <v>1.1475820287085051E-2</v>
      </c>
      <c r="CK18" s="366">
        <v>0</v>
      </c>
      <c r="CL18" s="366">
        <v>3.7386869702628932E-3</v>
      </c>
      <c r="CM18" s="366">
        <v>1.4425067003390937E-3</v>
      </c>
      <c r="CN18" s="366">
        <v>2.3082650781831721E-2</v>
      </c>
      <c r="CO18" s="368">
        <v>0</v>
      </c>
    </row>
    <row r="19" spans="2:93" ht="20.100000000000001" customHeight="1">
      <c r="B19" s="369" t="s">
        <v>37</v>
      </c>
      <c r="C19" s="370" t="s">
        <v>84</v>
      </c>
      <c r="D19" s="371">
        <v>0.1490138787436085</v>
      </c>
      <c r="E19" s="372">
        <v>0.40597609901108167</v>
      </c>
      <c r="F19" s="372">
        <v>0.20974551608021511</v>
      </c>
      <c r="G19" s="373">
        <v>8.7059683006908336E-5</v>
      </c>
      <c r="H19" s="372">
        <v>4.0746387736617803E-2</v>
      </c>
      <c r="I19" s="374">
        <v>4.0309139899432994E-2</v>
      </c>
      <c r="K19" s="392" t="s">
        <v>237</v>
      </c>
      <c r="L19" s="438">
        <v>260581</v>
      </c>
      <c r="M19" s="393">
        <v>294626</v>
      </c>
      <c r="O19" s="402" t="s">
        <v>37</v>
      </c>
      <c r="P19" s="370" t="s">
        <v>84</v>
      </c>
      <c r="Q19" s="371">
        <v>7.6019999999999994E-5</v>
      </c>
      <c r="R19" s="372">
        <v>1.1369E-4</v>
      </c>
      <c r="S19" s="372">
        <v>9.7449999999999997E-5</v>
      </c>
      <c r="T19" s="372">
        <v>8.5220000000000001E-5</v>
      </c>
      <c r="U19" s="372">
        <v>6.9129999999999997E-5</v>
      </c>
      <c r="V19" s="372">
        <v>1.5066999999999999E-4</v>
      </c>
      <c r="W19" s="372">
        <v>7.3419999999999998E-5</v>
      </c>
      <c r="X19" s="372">
        <v>9.5179999999999993E-5</v>
      </c>
      <c r="Y19" s="372">
        <v>1.2998E-4</v>
      </c>
      <c r="Z19" s="372">
        <v>3.7280000000000002E-5</v>
      </c>
      <c r="AA19" s="372">
        <v>7.4120000000000002E-5</v>
      </c>
      <c r="AB19" s="372">
        <v>8.0129999999999993E-5</v>
      </c>
      <c r="AC19" s="372">
        <v>1.3626700000000001E-3</v>
      </c>
      <c r="AD19" s="372">
        <v>2.4478299999999998E-3</v>
      </c>
      <c r="AE19" s="372">
        <v>1.6979749999999998E-2</v>
      </c>
      <c r="AF19" s="372">
        <v>1.0455293999999999</v>
      </c>
      <c r="AG19" s="372">
        <v>3.8211439999999999E-2</v>
      </c>
      <c r="AH19" s="372">
        <v>4.3348909999999997E-2</v>
      </c>
      <c r="AI19" s="372">
        <v>2.12999E-3</v>
      </c>
      <c r="AJ19" s="372">
        <v>2.251E-4</v>
      </c>
      <c r="AK19" s="372">
        <v>2.7579999999999998E-4</v>
      </c>
      <c r="AL19" s="372">
        <v>1.3674999999999999E-4</v>
      </c>
      <c r="AM19" s="372">
        <v>3.1547999999999998E-4</v>
      </c>
      <c r="AN19" s="372">
        <v>1.3103999999999999E-4</v>
      </c>
      <c r="AO19" s="372">
        <v>1.5037000000000001E-4</v>
      </c>
      <c r="AP19" s="372">
        <v>2.1195E-4</v>
      </c>
      <c r="AQ19" s="372">
        <v>6.2929999999999995E-5</v>
      </c>
      <c r="AR19" s="372">
        <v>2.7891E-4</v>
      </c>
      <c r="AS19" s="372">
        <v>3.5679E-4</v>
      </c>
      <c r="AT19" s="372">
        <v>3.7225000000000002E-4</v>
      </c>
      <c r="AU19" s="372">
        <v>3.2697999999999999E-4</v>
      </c>
      <c r="AV19" s="372">
        <v>1.0762E-4</v>
      </c>
      <c r="AW19" s="372">
        <v>1.6304000000000001E-4</v>
      </c>
      <c r="AX19" s="372">
        <v>2.1794900000000001E-3</v>
      </c>
      <c r="AY19" s="372">
        <v>1.0340000000000001E-4</v>
      </c>
      <c r="AZ19" s="372">
        <v>4.9912899999999998E-3</v>
      </c>
      <c r="BA19" s="374">
        <v>1.1199E-4</v>
      </c>
      <c r="BC19" s="402" t="s">
        <v>37</v>
      </c>
      <c r="BD19" s="370" t="s">
        <v>84</v>
      </c>
      <c r="BE19" s="371">
        <v>0</v>
      </c>
      <c r="BF19" s="372">
        <v>0</v>
      </c>
      <c r="BG19" s="372">
        <v>0</v>
      </c>
      <c r="BH19" s="372">
        <v>0</v>
      </c>
      <c r="BI19" s="372">
        <v>0</v>
      </c>
      <c r="BJ19" s="372">
        <v>5.1944544004820453E-6</v>
      </c>
      <c r="BK19" s="372">
        <v>0</v>
      </c>
      <c r="BL19" s="372">
        <v>0</v>
      </c>
      <c r="BM19" s="372">
        <v>0</v>
      </c>
      <c r="BN19" s="372">
        <v>0</v>
      </c>
      <c r="BO19" s="372">
        <v>3.2646665143155627E-5</v>
      </c>
      <c r="BP19" s="372">
        <v>7.9263902558242462E-5</v>
      </c>
      <c r="BQ19" s="372">
        <v>5.9043056870717982E-3</v>
      </c>
      <c r="BR19" s="372">
        <v>1.3618317522131468E-2</v>
      </c>
      <c r="BS19" s="372">
        <v>0.10790598290598291</v>
      </c>
      <c r="BT19" s="372">
        <v>0.29118434539172011</v>
      </c>
      <c r="BU19" s="372">
        <v>0.24206134480107083</v>
      </c>
      <c r="BV19" s="372">
        <v>0.27639007698887941</v>
      </c>
      <c r="BW19" s="372">
        <v>1.1269796465013483E-2</v>
      </c>
      <c r="BX19" s="372">
        <v>6.2432933372353922E-4</v>
      </c>
      <c r="BY19" s="372">
        <v>3.1651779155380654E-4</v>
      </c>
      <c r="BZ19" s="372">
        <v>3.9225069526435739E-6</v>
      </c>
      <c r="CA19" s="372">
        <v>3.46476335666274E-5</v>
      </c>
      <c r="CB19" s="372">
        <v>0</v>
      </c>
      <c r="CC19" s="372">
        <v>2.7101563651816454E-5</v>
      </c>
      <c r="CD19" s="372">
        <v>3.9991735041424771E-5</v>
      </c>
      <c r="CE19" s="372">
        <v>0</v>
      </c>
      <c r="CF19" s="372">
        <v>0</v>
      </c>
      <c r="CG19" s="372">
        <v>6.2271843565283691E-4</v>
      </c>
      <c r="CH19" s="372">
        <v>1.3504931554105969E-3</v>
      </c>
      <c r="CI19" s="372">
        <v>9.4898118961118656E-4</v>
      </c>
      <c r="CJ19" s="372">
        <v>1.7632050836728972E-6</v>
      </c>
      <c r="CK19" s="372">
        <v>0</v>
      </c>
      <c r="CL19" s="372">
        <v>1.2164200545898578E-2</v>
      </c>
      <c r="CM19" s="372">
        <v>1.0452947103906475E-5</v>
      </c>
      <c r="CN19" s="372">
        <v>3.1616931095709948E-2</v>
      </c>
      <c r="CO19" s="374">
        <v>0</v>
      </c>
    </row>
    <row r="20" spans="2:93" ht="20.100000000000001" customHeight="1">
      <c r="B20" s="357" t="s">
        <v>74</v>
      </c>
      <c r="C20" s="358" t="s">
        <v>197</v>
      </c>
      <c r="D20" s="359">
        <v>0.16692687915459348</v>
      </c>
      <c r="E20" s="360">
        <v>0.37528123487027598</v>
      </c>
      <c r="F20" s="360">
        <v>0.13452994617378178</v>
      </c>
      <c r="G20" s="361">
        <v>1.088352532611439E-2</v>
      </c>
      <c r="H20" s="360">
        <v>3.0423205080739327E-2</v>
      </c>
      <c r="I20" s="362">
        <v>3.0401845470338622E-2</v>
      </c>
      <c r="K20" s="394" t="s">
        <v>325</v>
      </c>
      <c r="L20" s="439">
        <v>243387</v>
      </c>
      <c r="M20" s="395">
        <v>247624</v>
      </c>
      <c r="O20" s="400" t="s">
        <v>74</v>
      </c>
      <c r="P20" s="358" t="s">
        <v>197</v>
      </c>
      <c r="Q20" s="359">
        <v>6.9040000000000003E-5</v>
      </c>
      <c r="R20" s="360">
        <v>9.1799999999999995E-5</v>
      </c>
      <c r="S20" s="360">
        <v>7.2200000000000007E-5</v>
      </c>
      <c r="T20" s="360">
        <v>6.2189999999999999E-5</v>
      </c>
      <c r="U20" s="360">
        <v>6.4709999999999995E-5</v>
      </c>
      <c r="V20" s="360">
        <v>1.0882000000000001E-4</v>
      </c>
      <c r="W20" s="360">
        <v>6.2080000000000002E-5</v>
      </c>
      <c r="X20" s="360">
        <v>8.1390000000000005E-5</v>
      </c>
      <c r="Y20" s="360">
        <v>1.0351E-4</v>
      </c>
      <c r="Z20" s="360">
        <v>3.455E-5</v>
      </c>
      <c r="AA20" s="360">
        <v>5.825E-5</v>
      </c>
      <c r="AB20" s="360">
        <v>1.2454E-4</v>
      </c>
      <c r="AC20" s="360">
        <v>9.1157200000000008E-3</v>
      </c>
      <c r="AD20" s="360">
        <v>2.9620499999999999E-3</v>
      </c>
      <c r="AE20" s="360">
        <v>1.7166600000000001E-3</v>
      </c>
      <c r="AF20" s="360">
        <v>1.8594799999999999E-3</v>
      </c>
      <c r="AG20" s="360">
        <v>1.0109832700000001</v>
      </c>
      <c r="AH20" s="360">
        <v>4.7323299999999999E-3</v>
      </c>
      <c r="AI20" s="360">
        <v>6.8163900000000003E-3</v>
      </c>
      <c r="AJ20" s="360">
        <v>2.0677E-4</v>
      </c>
      <c r="AK20" s="360">
        <v>1.4567899999999999E-3</v>
      </c>
      <c r="AL20" s="360">
        <v>1.2248000000000001E-4</v>
      </c>
      <c r="AM20" s="360">
        <v>3.3734999999999999E-4</v>
      </c>
      <c r="AN20" s="360">
        <v>8.9950000000000004E-5</v>
      </c>
      <c r="AO20" s="360">
        <v>1.3019E-4</v>
      </c>
      <c r="AP20" s="360">
        <v>1.3411E-4</v>
      </c>
      <c r="AQ20" s="360">
        <v>6.3449999999999997E-5</v>
      </c>
      <c r="AR20" s="360">
        <v>2.2924999999999999E-4</v>
      </c>
      <c r="AS20" s="360">
        <v>1.9500999999999999E-4</v>
      </c>
      <c r="AT20" s="360">
        <v>3.389E-4</v>
      </c>
      <c r="AU20" s="360">
        <v>2.5010000000000001E-4</v>
      </c>
      <c r="AV20" s="360">
        <v>8.0259999999999994E-5</v>
      </c>
      <c r="AW20" s="360">
        <v>9.9970000000000007E-5</v>
      </c>
      <c r="AX20" s="360">
        <v>1.48938E-3</v>
      </c>
      <c r="AY20" s="360">
        <v>9.6199999999999994E-5</v>
      </c>
      <c r="AZ20" s="360">
        <v>5.9009999999999999E-5</v>
      </c>
      <c r="BA20" s="362">
        <v>1.4039E-4</v>
      </c>
      <c r="BC20" s="400" t="s">
        <v>74</v>
      </c>
      <c r="BD20" s="358" t="s">
        <v>12</v>
      </c>
      <c r="BE20" s="359">
        <v>4.26516027524501E-5</v>
      </c>
      <c r="BF20" s="360">
        <v>0</v>
      </c>
      <c r="BG20" s="360">
        <v>0</v>
      </c>
      <c r="BH20" s="360">
        <v>0</v>
      </c>
      <c r="BI20" s="360">
        <v>3.0247347685699811E-5</v>
      </c>
      <c r="BJ20" s="360">
        <v>5.1944544004820453E-6</v>
      </c>
      <c r="BK20" s="360">
        <v>0</v>
      </c>
      <c r="BL20" s="360">
        <v>2.7286060233977968E-5</v>
      </c>
      <c r="BM20" s="360">
        <v>1.3840830449826989E-5</v>
      </c>
      <c r="BN20" s="360">
        <v>0</v>
      </c>
      <c r="BO20" s="360">
        <v>0</v>
      </c>
      <c r="BP20" s="360">
        <v>4.1613548843077286E-4</v>
      </c>
      <c r="BQ20" s="360">
        <v>5.2748844204311258E-2</v>
      </c>
      <c r="BR20" s="360">
        <v>1.602257983570874E-2</v>
      </c>
      <c r="BS20" s="360">
        <v>9.6153846153846159E-3</v>
      </c>
      <c r="BT20" s="360">
        <v>1.0099289330300991E-2</v>
      </c>
      <c r="BU20" s="360">
        <v>6.4278187565858805E-2</v>
      </c>
      <c r="BV20" s="360">
        <v>2.7288280581693754E-2</v>
      </c>
      <c r="BW20" s="360">
        <v>3.8890256866077701E-2</v>
      </c>
      <c r="BX20" s="360">
        <v>6.8286020876012093E-4</v>
      </c>
      <c r="BY20" s="360">
        <v>7.8754753929602891E-3</v>
      </c>
      <c r="BZ20" s="360">
        <v>3.9225069526435739E-6</v>
      </c>
      <c r="CA20" s="360">
        <v>3.1182870209964659E-4</v>
      </c>
      <c r="CB20" s="360">
        <v>0</v>
      </c>
      <c r="CC20" s="360">
        <v>1.7887032010198862E-4</v>
      </c>
      <c r="CD20" s="360">
        <v>3.3326445867853976E-6</v>
      </c>
      <c r="CE20" s="360">
        <v>2.2557222032992192E-5</v>
      </c>
      <c r="CF20" s="360">
        <v>1.3323778623617659E-4</v>
      </c>
      <c r="CG20" s="360">
        <v>1.3974390091421932E-4</v>
      </c>
      <c r="CH20" s="360">
        <v>1.3642136954510531E-3</v>
      </c>
      <c r="CI20" s="360">
        <v>7.8923602269330353E-4</v>
      </c>
      <c r="CJ20" s="360">
        <v>6.1712177928551404E-5</v>
      </c>
      <c r="CK20" s="360">
        <v>0</v>
      </c>
      <c r="CL20" s="360">
        <v>7.6856773452090221E-3</v>
      </c>
      <c r="CM20" s="360">
        <v>1.4006949119234677E-4</v>
      </c>
      <c r="CN20" s="360">
        <v>0</v>
      </c>
      <c r="CO20" s="362">
        <v>2.211044165607208E-4</v>
      </c>
    </row>
    <row r="21" spans="2:93" ht="20.100000000000001" customHeight="1">
      <c r="B21" s="357" t="s">
        <v>75</v>
      </c>
      <c r="C21" s="358" t="s">
        <v>198</v>
      </c>
      <c r="D21" s="359">
        <v>4.2478633349292583E-2</v>
      </c>
      <c r="E21" s="360">
        <v>0.47117194183062444</v>
      </c>
      <c r="F21" s="360">
        <v>0.22976903336184773</v>
      </c>
      <c r="G21" s="361">
        <v>6.4988589058062153E-3</v>
      </c>
      <c r="H21" s="360">
        <v>5.0812660393498715E-2</v>
      </c>
      <c r="I21" s="362">
        <v>5.0812660393498715E-2</v>
      </c>
      <c r="K21" s="394" t="s">
        <v>334</v>
      </c>
      <c r="L21" s="439">
        <v>248179</v>
      </c>
      <c r="M21" s="395">
        <v>235625</v>
      </c>
      <c r="O21" s="400" t="s">
        <v>75</v>
      </c>
      <c r="P21" s="358" t="s">
        <v>198</v>
      </c>
      <c r="Q21" s="359">
        <v>3.58E-6</v>
      </c>
      <c r="R21" s="360">
        <v>4.2899999999999996E-6</v>
      </c>
      <c r="S21" s="360">
        <v>4.0600000000000001E-6</v>
      </c>
      <c r="T21" s="360">
        <v>3.2499999999999998E-6</v>
      </c>
      <c r="U21" s="360">
        <v>3.1099999999999999E-6</v>
      </c>
      <c r="V21" s="360">
        <v>7.1999999999999997E-6</v>
      </c>
      <c r="W21" s="360">
        <v>7.0099999999999998E-6</v>
      </c>
      <c r="X21" s="360">
        <v>3.49E-6</v>
      </c>
      <c r="Y21" s="360">
        <v>5.1100000000000002E-6</v>
      </c>
      <c r="Z21" s="360">
        <v>1.6899999999999999E-6</v>
      </c>
      <c r="AA21" s="360">
        <v>2.83E-6</v>
      </c>
      <c r="AB21" s="360">
        <v>5.0699999999999997E-6</v>
      </c>
      <c r="AC21" s="360">
        <v>3.6510000000000001E-5</v>
      </c>
      <c r="AD21" s="360">
        <v>6.7399999999999998E-6</v>
      </c>
      <c r="AE21" s="360">
        <v>2.7599999999999998E-6</v>
      </c>
      <c r="AF21" s="360">
        <v>6.1199999999999999E-6</v>
      </c>
      <c r="AG21" s="360">
        <v>5.4700000000000001E-6</v>
      </c>
      <c r="AH21" s="360">
        <v>1.00120651</v>
      </c>
      <c r="AI21" s="360">
        <v>9.1399999999999999E-5</v>
      </c>
      <c r="AJ21" s="360">
        <v>5.9100000000000002E-6</v>
      </c>
      <c r="AK21" s="360">
        <v>8.4909999999999998E-5</v>
      </c>
      <c r="AL21" s="360">
        <v>5.93E-6</v>
      </c>
      <c r="AM21" s="360">
        <v>1.1790000000000001E-5</v>
      </c>
      <c r="AN21" s="360">
        <v>4.7400000000000004E-6</v>
      </c>
      <c r="AO21" s="360">
        <v>1.2809999999999999E-5</v>
      </c>
      <c r="AP21" s="360">
        <v>9.9499999999999996E-6</v>
      </c>
      <c r="AQ21" s="360">
        <v>5.9599999999999997E-6</v>
      </c>
      <c r="AR21" s="360">
        <v>1.1219999999999999E-5</v>
      </c>
      <c r="AS21" s="360">
        <v>1.154E-5</v>
      </c>
      <c r="AT21" s="360">
        <v>6.4599999999999998E-5</v>
      </c>
      <c r="AU21" s="360">
        <v>8.5900000000000008E-6</v>
      </c>
      <c r="AV21" s="360">
        <v>3.9999999999999998E-6</v>
      </c>
      <c r="AW21" s="360">
        <v>6.8299999999999998E-6</v>
      </c>
      <c r="AX21" s="360">
        <v>5.2679999999999997E-5</v>
      </c>
      <c r="AY21" s="360">
        <v>8.3100000000000001E-6</v>
      </c>
      <c r="AZ21" s="360">
        <v>3.63E-6</v>
      </c>
      <c r="BA21" s="362">
        <v>9.9599999999999995E-6</v>
      </c>
      <c r="BC21" s="400" t="s">
        <v>75</v>
      </c>
      <c r="BD21" s="358" t="s">
        <v>198</v>
      </c>
      <c r="BE21" s="359">
        <v>9.4781339449889112E-6</v>
      </c>
      <c r="BF21" s="360">
        <v>0</v>
      </c>
      <c r="BG21" s="360">
        <v>1.2881092488390916E-5</v>
      </c>
      <c r="BH21" s="360">
        <v>0</v>
      </c>
      <c r="BI21" s="360">
        <v>0</v>
      </c>
      <c r="BJ21" s="360">
        <v>5.7138998405302498E-5</v>
      </c>
      <c r="BK21" s="360">
        <v>9.4822681585435235E-5</v>
      </c>
      <c r="BL21" s="360">
        <v>0</v>
      </c>
      <c r="BM21" s="360">
        <v>1.3840830449826989E-5</v>
      </c>
      <c r="BN21" s="360">
        <v>0</v>
      </c>
      <c r="BO21" s="360">
        <v>0</v>
      </c>
      <c r="BP21" s="360">
        <v>5.944792691868184E-5</v>
      </c>
      <c r="BQ21" s="360">
        <v>7.7981395866986015E-4</v>
      </c>
      <c r="BR21" s="360">
        <v>8.7533822096259967E-5</v>
      </c>
      <c r="BS21" s="360">
        <v>0</v>
      </c>
      <c r="BT21" s="360">
        <v>6.5303248410717677E-5</v>
      </c>
      <c r="BU21" s="360">
        <v>5.6958961068550107E-5</v>
      </c>
      <c r="BV21" s="360">
        <v>2.8314798973481606E-2</v>
      </c>
      <c r="BW21" s="360">
        <v>2.0389533172779522E-3</v>
      </c>
      <c r="BX21" s="360">
        <v>3.9020583357721201E-5</v>
      </c>
      <c r="BY21" s="360">
        <v>1.8783999779127772E-3</v>
      </c>
      <c r="BZ21" s="360">
        <v>1.1767520857930721E-5</v>
      </c>
      <c r="CA21" s="360">
        <v>0</v>
      </c>
      <c r="CB21" s="360">
        <v>1.8575793882991075E-5</v>
      </c>
      <c r="CC21" s="360">
        <v>2.0055157102344176E-4</v>
      </c>
      <c r="CD21" s="360">
        <v>1.0331198219034732E-4</v>
      </c>
      <c r="CE21" s="360">
        <v>6.5415943895677354E-5</v>
      </c>
      <c r="CF21" s="360">
        <v>6.8419403742901481E-5</v>
      </c>
      <c r="CG21" s="360">
        <v>1.0296919014731949E-4</v>
      </c>
      <c r="CH21" s="360">
        <v>1.4151757013156038E-3</v>
      </c>
      <c r="CI21" s="360">
        <v>8.8571577697044081E-5</v>
      </c>
      <c r="CJ21" s="360">
        <v>1.4987243211219626E-5</v>
      </c>
      <c r="CK21" s="360">
        <v>5.7724222526877843E-5</v>
      </c>
      <c r="CL21" s="360">
        <v>1.0989800316046545E-3</v>
      </c>
      <c r="CM21" s="360">
        <v>1.0871064988062735E-4</v>
      </c>
      <c r="CN21" s="360">
        <v>0</v>
      </c>
      <c r="CO21" s="362">
        <v>0</v>
      </c>
    </row>
    <row r="22" spans="2:93" ht="20.100000000000001" customHeight="1">
      <c r="B22" s="357" t="s">
        <v>82</v>
      </c>
      <c r="C22" s="358" t="s">
        <v>13</v>
      </c>
      <c r="D22" s="359">
        <v>7.6448272360599479E-2</v>
      </c>
      <c r="E22" s="360">
        <v>0.24835892785288305</v>
      </c>
      <c r="F22" s="360">
        <v>0.1878449554673377</v>
      </c>
      <c r="G22" s="361">
        <v>0.10227063367734776</v>
      </c>
      <c r="H22" s="360">
        <v>3.6160641894935348E-2</v>
      </c>
      <c r="I22" s="362">
        <v>3.5322839280030272E-2</v>
      </c>
      <c r="K22" s="394" t="s">
        <v>331</v>
      </c>
      <c r="L22" s="439">
        <v>260826</v>
      </c>
      <c r="M22" s="395">
        <v>255933</v>
      </c>
      <c r="O22" s="400" t="s">
        <v>82</v>
      </c>
      <c r="P22" s="358" t="s">
        <v>13</v>
      </c>
      <c r="Q22" s="359">
        <v>4.4145000000000002E-4</v>
      </c>
      <c r="R22" s="360">
        <v>4.5765999999999998E-4</v>
      </c>
      <c r="S22" s="360">
        <v>2.7512000000000001E-4</v>
      </c>
      <c r="T22" s="360">
        <v>1.8264999999999999E-4</v>
      </c>
      <c r="U22" s="360">
        <v>1.7882E-4</v>
      </c>
      <c r="V22" s="360">
        <v>3.0526000000000001E-4</v>
      </c>
      <c r="W22" s="360">
        <v>1.9467E-4</v>
      </c>
      <c r="X22" s="360">
        <v>1.9325000000000001E-4</v>
      </c>
      <c r="Y22" s="360">
        <v>3.2674000000000001E-4</v>
      </c>
      <c r="Z22" s="360">
        <v>8.9560000000000003E-5</v>
      </c>
      <c r="AA22" s="360">
        <v>1.6621E-4</v>
      </c>
      <c r="AB22" s="360">
        <v>1.4222E-4</v>
      </c>
      <c r="AC22" s="360">
        <v>1.6852999999999999E-4</v>
      </c>
      <c r="AD22" s="360">
        <v>1.6810999999999999E-4</v>
      </c>
      <c r="AE22" s="360">
        <v>1.6587000000000001E-4</v>
      </c>
      <c r="AF22" s="360">
        <v>1.9919E-4</v>
      </c>
      <c r="AG22" s="360">
        <v>1.7705999999999999E-4</v>
      </c>
      <c r="AH22" s="360">
        <v>1.2350999999999999E-4</v>
      </c>
      <c r="AI22" s="360">
        <v>1.0290560200000001</v>
      </c>
      <c r="AJ22" s="360">
        <v>3.6160000000000001E-4</v>
      </c>
      <c r="AK22" s="360">
        <v>3.6351999999999999E-4</v>
      </c>
      <c r="AL22" s="360">
        <v>2.8527000000000001E-4</v>
      </c>
      <c r="AM22" s="360">
        <v>5.8960999999999996E-4</v>
      </c>
      <c r="AN22" s="360">
        <v>2.9327999999999998E-4</v>
      </c>
      <c r="AO22" s="360">
        <v>3.0174999999999999E-4</v>
      </c>
      <c r="AP22" s="360">
        <v>3.8624999999999998E-4</v>
      </c>
      <c r="AQ22" s="360">
        <v>1.1584E-4</v>
      </c>
      <c r="AR22" s="360">
        <v>1.47331E-3</v>
      </c>
      <c r="AS22" s="360">
        <v>4.6469000000000002E-4</v>
      </c>
      <c r="AT22" s="360">
        <v>7.5772999999999997E-4</v>
      </c>
      <c r="AU22" s="360">
        <v>3.3270000000000001E-4</v>
      </c>
      <c r="AV22" s="360">
        <v>1.9037000000000001E-4</v>
      </c>
      <c r="AW22" s="360">
        <v>2.9852999999999998E-4</v>
      </c>
      <c r="AX22" s="360">
        <v>4.1873199999999996E-3</v>
      </c>
      <c r="AY22" s="360">
        <v>2.2295E-4</v>
      </c>
      <c r="AZ22" s="360">
        <v>1.6635E-4</v>
      </c>
      <c r="BA22" s="362">
        <v>2.4937000000000001E-4</v>
      </c>
      <c r="BC22" s="400" t="s">
        <v>82</v>
      </c>
      <c r="BD22" s="358" t="s">
        <v>13</v>
      </c>
      <c r="BE22" s="359">
        <v>2.5140750289083086E-3</v>
      </c>
      <c r="BF22" s="360">
        <v>2.7270248159258248E-4</v>
      </c>
      <c r="BG22" s="360">
        <v>0</v>
      </c>
      <c r="BH22" s="360">
        <v>0</v>
      </c>
      <c r="BI22" s="360">
        <v>0</v>
      </c>
      <c r="BJ22" s="360">
        <v>0</v>
      </c>
      <c r="BK22" s="360">
        <v>0</v>
      </c>
      <c r="BL22" s="360">
        <v>0</v>
      </c>
      <c r="BM22" s="360">
        <v>0</v>
      </c>
      <c r="BN22" s="360">
        <v>0</v>
      </c>
      <c r="BO22" s="360">
        <v>0</v>
      </c>
      <c r="BP22" s="360">
        <v>0</v>
      </c>
      <c r="BQ22" s="360">
        <v>0</v>
      </c>
      <c r="BR22" s="360">
        <v>1.167117627950133E-5</v>
      </c>
      <c r="BS22" s="360">
        <v>0</v>
      </c>
      <c r="BT22" s="360">
        <v>0</v>
      </c>
      <c r="BU22" s="360">
        <v>0</v>
      </c>
      <c r="BV22" s="360">
        <v>0</v>
      </c>
      <c r="BW22" s="360">
        <v>0.3677112673941636</v>
      </c>
      <c r="BX22" s="360">
        <v>0</v>
      </c>
      <c r="BY22" s="360">
        <v>0</v>
      </c>
      <c r="BZ22" s="360">
        <v>0</v>
      </c>
      <c r="CA22" s="360">
        <v>0</v>
      </c>
      <c r="CB22" s="360">
        <v>0</v>
      </c>
      <c r="CC22" s="360">
        <v>0</v>
      </c>
      <c r="CD22" s="360">
        <v>0</v>
      </c>
      <c r="CE22" s="360">
        <v>0</v>
      </c>
      <c r="CF22" s="360">
        <v>1.1269396000705801E-2</v>
      </c>
      <c r="CG22" s="360">
        <v>0</v>
      </c>
      <c r="CH22" s="360">
        <v>5.9841155347874495E-3</v>
      </c>
      <c r="CI22" s="360">
        <v>1.5658189628584579E-4</v>
      </c>
      <c r="CJ22" s="360">
        <v>0</v>
      </c>
      <c r="CK22" s="360">
        <v>0</v>
      </c>
      <c r="CL22" s="360">
        <v>4.8175549490015804E-2</v>
      </c>
      <c r="CM22" s="360">
        <v>3.554002015328202E-5</v>
      </c>
      <c r="CN22" s="360">
        <v>0</v>
      </c>
      <c r="CO22" s="362">
        <v>0</v>
      </c>
    </row>
    <row r="23" spans="2:93" ht="20.100000000000001" customHeight="1">
      <c r="B23" s="363" t="s">
        <v>199</v>
      </c>
      <c r="C23" s="364" t="s">
        <v>16</v>
      </c>
      <c r="D23" s="365">
        <v>0.11936716085881127</v>
      </c>
      <c r="E23" s="366">
        <v>0.47731928592332457</v>
      </c>
      <c r="F23" s="366">
        <v>0.2657106623744025</v>
      </c>
      <c r="G23" s="367">
        <v>1.0469259678534118E-2</v>
      </c>
      <c r="H23" s="366">
        <v>0.11598868403082627</v>
      </c>
      <c r="I23" s="368">
        <v>9.4956589601014538E-2</v>
      </c>
      <c r="K23" s="394"/>
      <c r="L23" s="439"/>
      <c r="M23" s="395"/>
      <c r="O23" s="401" t="s">
        <v>199</v>
      </c>
      <c r="P23" s="364" t="s">
        <v>16</v>
      </c>
      <c r="Q23" s="365">
        <v>4.0183999999999999E-4</v>
      </c>
      <c r="R23" s="366">
        <v>5.5712999999999997E-4</v>
      </c>
      <c r="S23" s="366">
        <v>1.04054E-3</v>
      </c>
      <c r="T23" s="366">
        <v>2.4152100000000001E-3</v>
      </c>
      <c r="U23" s="366">
        <v>1.9366100000000001E-3</v>
      </c>
      <c r="V23" s="366">
        <v>1.1189399999999999E-3</v>
      </c>
      <c r="W23" s="366">
        <v>2.6378000000000003E-4</v>
      </c>
      <c r="X23" s="366">
        <v>7.7127999999999995E-4</v>
      </c>
      <c r="Y23" s="366">
        <v>5.5575000000000004E-4</v>
      </c>
      <c r="Z23" s="366">
        <v>9.3802000000000002E-4</v>
      </c>
      <c r="AA23" s="366">
        <v>1.0184520000000001E-2</v>
      </c>
      <c r="AB23" s="366">
        <v>3.8085000000000001E-4</v>
      </c>
      <c r="AC23" s="366">
        <v>3.3945999999999998E-4</v>
      </c>
      <c r="AD23" s="366">
        <v>4.4600999999999999E-4</v>
      </c>
      <c r="AE23" s="366">
        <v>9.2115000000000003E-4</v>
      </c>
      <c r="AF23" s="366">
        <v>6.5853999999999999E-4</v>
      </c>
      <c r="AG23" s="366">
        <v>8.1076E-4</v>
      </c>
      <c r="AH23" s="366">
        <v>6.6896000000000002E-4</v>
      </c>
      <c r="AI23" s="366">
        <v>3.4581E-4</v>
      </c>
      <c r="AJ23" s="366">
        <v>1.00459714</v>
      </c>
      <c r="AK23" s="366">
        <v>5.9261000000000003E-4</v>
      </c>
      <c r="AL23" s="366">
        <v>1.17033E-3</v>
      </c>
      <c r="AM23" s="366">
        <v>9.5330000000000002E-4</v>
      </c>
      <c r="AN23" s="366">
        <v>9.8769000000000005E-4</v>
      </c>
      <c r="AO23" s="366">
        <v>9.1169000000000005E-4</v>
      </c>
      <c r="AP23" s="366">
        <v>2.05237E-3</v>
      </c>
      <c r="AQ23" s="366">
        <v>1.8963000000000001E-4</v>
      </c>
      <c r="AR23" s="366">
        <v>5.2528999999999998E-4</v>
      </c>
      <c r="AS23" s="366">
        <v>2.76012E-3</v>
      </c>
      <c r="AT23" s="366">
        <v>1.0202200000000001E-3</v>
      </c>
      <c r="AU23" s="366">
        <v>2.1880900000000002E-3</v>
      </c>
      <c r="AV23" s="366">
        <v>6.7787000000000001E-4</v>
      </c>
      <c r="AW23" s="366">
        <v>4.7970599999999997E-3</v>
      </c>
      <c r="AX23" s="366">
        <v>1.08636E-3</v>
      </c>
      <c r="AY23" s="366">
        <v>9.8102999999999992E-4</v>
      </c>
      <c r="AZ23" s="366">
        <v>1.5713939999999999E-2</v>
      </c>
      <c r="BA23" s="368">
        <v>4.0787000000000001E-4</v>
      </c>
      <c r="BC23" s="401" t="s">
        <v>199</v>
      </c>
      <c r="BD23" s="364" t="s">
        <v>16</v>
      </c>
      <c r="BE23" s="365">
        <v>1.156332341288647E-3</v>
      </c>
      <c r="BF23" s="366">
        <v>2.4543223343332426E-3</v>
      </c>
      <c r="BG23" s="366">
        <v>6.1464279657105318E-3</v>
      </c>
      <c r="BH23" s="366">
        <v>1.7803757083575029E-2</v>
      </c>
      <c r="BI23" s="366">
        <v>1.3293709307865066E-2</v>
      </c>
      <c r="BJ23" s="366">
        <v>6.5709848166097878E-3</v>
      </c>
      <c r="BK23" s="366">
        <v>1.0430494974397876E-3</v>
      </c>
      <c r="BL23" s="366">
        <v>4.2770899416760466E-3</v>
      </c>
      <c r="BM23" s="366">
        <v>2.4498269896193773E-3</v>
      </c>
      <c r="BN23" s="366">
        <v>6.3331068620790061E-3</v>
      </c>
      <c r="BO23" s="366">
        <v>7.1202376677222415E-2</v>
      </c>
      <c r="BP23" s="366">
        <v>7.1337512302418213E-4</v>
      </c>
      <c r="BQ23" s="366">
        <v>5.5700997047847158E-4</v>
      </c>
      <c r="BR23" s="366">
        <v>1.7701284023910349E-3</v>
      </c>
      <c r="BS23" s="366">
        <v>4.2735042735042739E-3</v>
      </c>
      <c r="BT23" s="366">
        <v>3.2566446055257905E-3</v>
      </c>
      <c r="BU23" s="366">
        <v>3.9728875345313702E-3</v>
      </c>
      <c r="BV23" s="366">
        <v>3.9349871685201024E-3</v>
      </c>
      <c r="BW23" s="366">
        <v>1.1621133045457549E-3</v>
      </c>
      <c r="BX23" s="366">
        <v>3.5879426397424641E-2</v>
      </c>
      <c r="BY23" s="366">
        <v>2.7411821199986985E-3</v>
      </c>
      <c r="BZ23" s="366">
        <v>7.4919882795492256E-3</v>
      </c>
      <c r="CA23" s="366">
        <v>4.0018016769454642E-3</v>
      </c>
      <c r="CB23" s="366">
        <v>5.6841929281952691E-3</v>
      </c>
      <c r="CC23" s="366">
        <v>5.4517505441993982E-3</v>
      </c>
      <c r="CD23" s="366">
        <v>1.3840472968919756E-2</v>
      </c>
      <c r="CE23" s="366">
        <v>6.5415943895677354E-5</v>
      </c>
      <c r="CF23" s="366">
        <v>1.8293187948102082E-3</v>
      </c>
      <c r="CG23" s="366">
        <v>1.8174062061001889E-2</v>
      </c>
      <c r="CH23" s="366">
        <v>6.4721747447979549E-3</v>
      </c>
      <c r="CI23" s="366">
        <v>1.5922322726359694E-2</v>
      </c>
      <c r="CJ23" s="366">
        <v>3.402104208946855E-3</v>
      </c>
      <c r="CK23" s="366">
        <v>3.710224402915073E-2</v>
      </c>
      <c r="CL23" s="366">
        <v>6.6657089498635257E-3</v>
      </c>
      <c r="CM23" s="366">
        <v>5.556786680436682E-3</v>
      </c>
      <c r="CN23" s="366">
        <v>0.12744143421730914</v>
      </c>
      <c r="CO23" s="368">
        <v>7.3701472186906932E-4</v>
      </c>
    </row>
    <row r="24" spans="2:93" ht="20.100000000000001" customHeight="1">
      <c r="B24" s="369" t="s">
        <v>200</v>
      </c>
      <c r="C24" s="370" t="s">
        <v>17</v>
      </c>
      <c r="D24" s="371">
        <v>1</v>
      </c>
      <c r="E24" s="372">
        <v>0.48993207192940763</v>
      </c>
      <c r="F24" s="372">
        <v>0.30117111582874906</v>
      </c>
      <c r="G24" s="373">
        <v>0</v>
      </c>
      <c r="H24" s="372">
        <v>7.8133550787301026E-2</v>
      </c>
      <c r="I24" s="374">
        <v>6.3690084710415804E-2</v>
      </c>
      <c r="K24" s="394"/>
      <c r="L24" s="439"/>
      <c r="M24" s="395"/>
      <c r="O24" s="402" t="s">
        <v>200</v>
      </c>
      <c r="P24" s="370" t="s">
        <v>17</v>
      </c>
      <c r="Q24" s="371">
        <v>5.8644700000000001E-3</v>
      </c>
      <c r="R24" s="372">
        <v>6.4723300000000001E-3</v>
      </c>
      <c r="S24" s="372">
        <v>3.4165300000000001E-3</v>
      </c>
      <c r="T24" s="372">
        <v>4.8866300000000003E-3</v>
      </c>
      <c r="U24" s="372">
        <v>9.7602299999999999E-3</v>
      </c>
      <c r="V24" s="372">
        <v>5.2688300000000004E-3</v>
      </c>
      <c r="W24" s="372">
        <v>8.6047399999999996E-3</v>
      </c>
      <c r="X24" s="372">
        <v>7.0938399999999997E-3</v>
      </c>
      <c r="Y24" s="372">
        <v>9.1578000000000007E-3</v>
      </c>
      <c r="Z24" s="372">
        <v>6.6982999999999999E-3</v>
      </c>
      <c r="AA24" s="372">
        <v>8.4311500000000001E-3</v>
      </c>
      <c r="AB24" s="372">
        <v>7.5237500000000001E-3</v>
      </c>
      <c r="AC24" s="372">
        <v>3.75458E-3</v>
      </c>
      <c r="AD24" s="372">
        <v>3.1916000000000002E-3</v>
      </c>
      <c r="AE24" s="372">
        <v>3.8204699999999999E-3</v>
      </c>
      <c r="AF24" s="372">
        <v>4.4375700000000001E-3</v>
      </c>
      <c r="AG24" s="372">
        <v>3.8292399999999998E-3</v>
      </c>
      <c r="AH24" s="372">
        <v>3.48943E-3</v>
      </c>
      <c r="AI24" s="372">
        <v>2.4705700000000001E-3</v>
      </c>
      <c r="AJ24" s="372">
        <v>5.0031800000000003E-3</v>
      </c>
      <c r="AK24" s="372">
        <v>1.00289669</v>
      </c>
      <c r="AL24" s="372">
        <v>2.2952799999999999E-2</v>
      </c>
      <c r="AM24" s="372">
        <v>5.1250909999999997E-2</v>
      </c>
      <c r="AN24" s="372">
        <v>6.3634499999999997E-3</v>
      </c>
      <c r="AO24" s="372">
        <v>6.2700100000000003E-3</v>
      </c>
      <c r="AP24" s="372">
        <v>5.2257700000000002E-3</v>
      </c>
      <c r="AQ24" s="372">
        <v>1.4978119999999999E-2</v>
      </c>
      <c r="AR24" s="372">
        <v>1.340042E-2</v>
      </c>
      <c r="AS24" s="372">
        <v>7.3472399999999997E-3</v>
      </c>
      <c r="AT24" s="372">
        <v>1.0040139999999999E-2</v>
      </c>
      <c r="AU24" s="372">
        <v>8.6069200000000005E-3</v>
      </c>
      <c r="AV24" s="372">
        <v>4.9760200000000003E-3</v>
      </c>
      <c r="AW24" s="372">
        <v>3.8106300000000002E-3</v>
      </c>
      <c r="AX24" s="372">
        <v>3.0485400000000002E-3</v>
      </c>
      <c r="AY24" s="372">
        <v>6.2285600000000002E-3</v>
      </c>
      <c r="AZ24" s="372">
        <v>3.2044899999999999E-3</v>
      </c>
      <c r="BA24" s="374">
        <v>1.7118499999999998E-2</v>
      </c>
      <c r="BC24" s="402" t="s">
        <v>200</v>
      </c>
      <c r="BD24" s="370" t="s">
        <v>17</v>
      </c>
      <c r="BE24" s="371">
        <v>3.2344132087274657E-3</v>
      </c>
      <c r="BF24" s="372">
        <v>2.4543223343332426E-3</v>
      </c>
      <c r="BG24" s="372">
        <v>5.8823655696985176E-4</v>
      </c>
      <c r="BH24" s="372">
        <v>2.8557404845834635E-3</v>
      </c>
      <c r="BI24" s="372">
        <v>6.3443811770755353E-3</v>
      </c>
      <c r="BJ24" s="372">
        <v>2.9504500994738019E-3</v>
      </c>
      <c r="BK24" s="372">
        <v>6.6375877109804667E-3</v>
      </c>
      <c r="BL24" s="372">
        <v>4.8705617517650667E-3</v>
      </c>
      <c r="BM24" s="372">
        <v>5.8823529411764705E-3</v>
      </c>
      <c r="BN24" s="372">
        <v>4.6588372318742115E-3</v>
      </c>
      <c r="BO24" s="372">
        <v>5.5825797394796119E-3</v>
      </c>
      <c r="BP24" s="372">
        <v>5.8589234640967552E-3</v>
      </c>
      <c r="BQ24" s="372">
        <v>2.2280398819138863E-3</v>
      </c>
      <c r="BR24" s="372">
        <v>1.818758303555624E-3</v>
      </c>
      <c r="BS24" s="372">
        <v>2.136752136752137E-3</v>
      </c>
      <c r="BT24" s="372">
        <v>2.5269517863277711E-3</v>
      </c>
      <c r="BU24" s="372">
        <v>2.3424372739441232E-3</v>
      </c>
      <c r="BV24" s="372">
        <v>2.3952095808383233E-3</v>
      </c>
      <c r="BW24" s="372">
        <v>1.1170701532067721E-3</v>
      </c>
      <c r="BX24" s="372">
        <v>1.7169056677397328E-3</v>
      </c>
      <c r="BY24" s="372">
        <v>7.7896901971186031E-4</v>
      </c>
      <c r="BZ24" s="372">
        <v>1.9741977492655105E-2</v>
      </c>
      <c r="CA24" s="372">
        <v>4.519783798766544E-2</v>
      </c>
      <c r="CB24" s="372">
        <v>2.9999907121030585E-3</v>
      </c>
      <c r="CC24" s="372">
        <v>3.7031576573842004E-3</v>
      </c>
      <c r="CD24" s="372">
        <v>3.3126487192646852E-3</v>
      </c>
      <c r="CE24" s="372">
        <v>1.3255751527687862E-2</v>
      </c>
      <c r="CF24" s="372">
        <v>1.0687831068891138E-2</v>
      </c>
      <c r="CG24" s="372">
        <v>4.8150354630794165E-3</v>
      </c>
      <c r="CH24" s="372">
        <v>8.4871340535963499E-3</v>
      </c>
      <c r="CI24" s="372">
        <v>6.6555214098064554E-3</v>
      </c>
      <c r="CJ24" s="372">
        <v>2.9674741558214862E-3</v>
      </c>
      <c r="CK24" s="372">
        <v>1.7605887870697742E-3</v>
      </c>
      <c r="CL24" s="372">
        <v>1.5658669731360437E-3</v>
      </c>
      <c r="CM24" s="372">
        <v>2.9602746198263137E-3</v>
      </c>
      <c r="CN24" s="372">
        <v>0</v>
      </c>
      <c r="CO24" s="374">
        <v>1.4445488548633759E-2</v>
      </c>
    </row>
    <row r="25" spans="2:93" ht="20.100000000000001" customHeight="1">
      <c r="B25" s="357" t="s">
        <v>201</v>
      </c>
      <c r="C25" s="358" t="s">
        <v>18</v>
      </c>
      <c r="D25" s="359">
        <v>0.85025571857947813</v>
      </c>
      <c r="E25" s="360">
        <v>0.44507509639560838</v>
      </c>
      <c r="F25" s="360">
        <v>5.5256355441890018E-2</v>
      </c>
      <c r="G25" s="361">
        <v>2.8814358937222246E-2</v>
      </c>
      <c r="H25" s="360">
        <v>7.6488885576549686E-3</v>
      </c>
      <c r="I25" s="362">
        <v>7.6488885576549686E-3</v>
      </c>
      <c r="K25" s="394"/>
      <c r="L25" s="439"/>
      <c r="M25" s="395"/>
      <c r="O25" s="400" t="s">
        <v>201</v>
      </c>
      <c r="P25" s="358" t="s">
        <v>18</v>
      </c>
      <c r="Q25" s="359">
        <v>1.547635E-2</v>
      </c>
      <c r="R25" s="360">
        <v>1.7296269999999999E-2</v>
      </c>
      <c r="S25" s="360">
        <v>1.8864789999999999E-2</v>
      </c>
      <c r="T25" s="360">
        <v>2.625746E-2</v>
      </c>
      <c r="U25" s="360">
        <v>6.9896200000000006E-2</v>
      </c>
      <c r="V25" s="360">
        <v>2.6514389999999999E-2</v>
      </c>
      <c r="W25" s="360">
        <v>2.0484450000000001E-2</v>
      </c>
      <c r="X25" s="360">
        <v>3.1908520000000003E-2</v>
      </c>
      <c r="Y25" s="360">
        <v>4.301849E-2</v>
      </c>
      <c r="Z25" s="360">
        <v>4.4030010000000001E-2</v>
      </c>
      <c r="AA25" s="360">
        <v>3.3008740000000002E-2</v>
      </c>
      <c r="AB25" s="360">
        <v>1.849112E-2</v>
      </c>
      <c r="AC25" s="360">
        <v>1.421876E-2</v>
      </c>
      <c r="AD25" s="360">
        <v>1.3574370000000001E-2</v>
      </c>
      <c r="AE25" s="360">
        <v>1.679932E-2</v>
      </c>
      <c r="AF25" s="360">
        <v>3.5980959999999999E-2</v>
      </c>
      <c r="AG25" s="360">
        <v>1.249596E-2</v>
      </c>
      <c r="AH25" s="360">
        <v>1.019717E-2</v>
      </c>
      <c r="AI25" s="360">
        <v>1.695031E-2</v>
      </c>
      <c r="AJ25" s="360">
        <v>2.623238E-2</v>
      </c>
      <c r="AK25" s="360">
        <v>7.7272599999999997E-3</v>
      </c>
      <c r="AL25" s="360">
        <v>1.1045020299999999</v>
      </c>
      <c r="AM25" s="360">
        <v>6.4108600000000002E-2</v>
      </c>
      <c r="AN25" s="360">
        <v>6.5558980000000003E-2</v>
      </c>
      <c r="AO25" s="360">
        <v>2.724855E-2</v>
      </c>
      <c r="AP25" s="360">
        <v>7.2398899999999997E-3</v>
      </c>
      <c r="AQ25" s="360">
        <v>5.9596900000000001E-3</v>
      </c>
      <c r="AR25" s="360">
        <v>1.062339E-2</v>
      </c>
      <c r="AS25" s="360">
        <v>1.104021E-2</v>
      </c>
      <c r="AT25" s="360">
        <v>1.363604E-2</v>
      </c>
      <c r="AU25" s="360">
        <v>1.567166E-2</v>
      </c>
      <c r="AV25" s="360">
        <v>1.608938E-2</v>
      </c>
      <c r="AW25" s="360">
        <v>6.9120900000000001E-3</v>
      </c>
      <c r="AX25" s="360">
        <v>7.5391399999999997E-3</v>
      </c>
      <c r="AY25" s="360">
        <v>3.4315520000000002E-2</v>
      </c>
      <c r="AZ25" s="360">
        <v>1.4408229999999999E-2</v>
      </c>
      <c r="BA25" s="362">
        <v>6.5461900000000003E-3</v>
      </c>
      <c r="BC25" s="400" t="s">
        <v>201</v>
      </c>
      <c r="BD25" s="358" t="s">
        <v>18</v>
      </c>
      <c r="BE25" s="359">
        <v>1.0260079995450496E-2</v>
      </c>
      <c r="BF25" s="360">
        <v>1.4725934005999454E-2</v>
      </c>
      <c r="BG25" s="360">
        <v>1.2589121058654054E-2</v>
      </c>
      <c r="BH25" s="360">
        <v>2.3202891437240639E-2</v>
      </c>
      <c r="BI25" s="360">
        <v>6.6241691431682584E-2</v>
      </c>
      <c r="BJ25" s="360">
        <v>2.1567374670801453E-2</v>
      </c>
      <c r="BK25" s="360">
        <v>1.8869713635501613E-2</v>
      </c>
      <c r="BL25" s="360">
        <v>2.7668065077253657E-2</v>
      </c>
      <c r="BM25" s="360">
        <v>3.9612456747404844E-2</v>
      </c>
      <c r="BN25" s="360">
        <v>4.2220712413860044E-2</v>
      </c>
      <c r="BO25" s="360">
        <v>2.7521138715680193E-2</v>
      </c>
      <c r="BP25" s="360">
        <v>1.5747095308237501E-2</v>
      </c>
      <c r="BQ25" s="360">
        <v>1.1084498412521585E-2</v>
      </c>
      <c r="BR25" s="360">
        <v>1.0729701392954889E-2</v>
      </c>
      <c r="BS25" s="360">
        <v>1.282051282051282E-2</v>
      </c>
      <c r="BT25" s="360">
        <v>3.3236514169385271E-2</v>
      </c>
      <c r="BU25" s="360">
        <v>8.4014467576111404E-3</v>
      </c>
      <c r="BV25" s="360">
        <v>7.1000855431993153E-3</v>
      </c>
      <c r="BW25" s="360">
        <v>1.4206609932315158E-2</v>
      </c>
      <c r="BX25" s="360">
        <v>2.2261242805579944E-2</v>
      </c>
      <c r="BY25" s="360">
        <v>2.5548211773081396E-3</v>
      </c>
      <c r="BZ25" s="360">
        <v>0.10862598503955848</v>
      </c>
      <c r="CA25" s="360">
        <v>6.0078996604531913E-2</v>
      </c>
      <c r="CB25" s="360">
        <v>6.6696387936879459E-2</v>
      </c>
      <c r="CC25" s="360">
        <v>2.6537851127858673E-2</v>
      </c>
      <c r="CD25" s="360">
        <v>4.9789710126573843E-3</v>
      </c>
      <c r="CE25" s="360">
        <v>4.9828903470879758E-3</v>
      </c>
      <c r="CF25" s="360">
        <v>7.2146460736264807E-3</v>
      </c>
      <c r="CG25" s="360">
        <v>7.2985542635373843E-3</v>
      </c>
      <c r="CH25" s="360">
        <v>1.0484452668057014E-2</v>
      </c>
      <c r="CI25" s="360">
        <v>1.3194001806227531E-2</v>
      </c>
      <c r="CJ25" s="360">
        <v>1.2089415656203219E-2</v>
      </c>
      <c r="CK25" s="360">
        <v>3.8963850205642543E-3</v>
      </c>
      <c r="CL25" s="360">
        <v>5.0764976296509123E-3</v>
      </c>
      <c r="CM25" s="360">
        <v>3.0315637190749561E-2</v>
      </c>
      <c r="CN25" s="360">
        <v>0</v>
      </c>
      <c r="CO25" s="362">
        <v>2.7269544709155567E-3</v>
      </c>
    </row>
    <row r="26" spans="2:93" ht="20.100000000000001" customHeight="1">
      <c r="B26" s="357" t="s">
        <v>202</v>
      </c>
      <c r="C26" s="358" t="s">
        <v>203</v>
      </c>
      <c r="D26" s="359">
        <v>0.9998784616720201</v>
      </c>
      <c r="E26" s="360">
        <v>0.40716166585822189</v>
      </c>
      <c r="F26" s="360">
        <v>0.10169080451805142</v>
      </c>
      <c r="G26" s="361">
        <v>6.9253714812712525E-3</v>
      </c>
      <c r="H26" s="360">
        <v>1.4153558311967292E-2</v>
      </c>
      <c r="I26" s="362">
        <v>1.4153558311967292E-2</v>
      </c>
      <c r="K26" s="394"/>
      <c r="L26" s="439"/>
      <c r="M26" s="395"/>
      <c r="O26" s="400" t="s">
        <v>202</v>
      </c>
      <c r="P26" s="358" t="s">
        <v>203</v>
      </c>
      <c r="Q26" s="359">
        <v>1.6777300000000001E-3</v>
      </c>
      <c r="R26" s="360">
        <v>2.0274799999999999E-3</v>
      </c>
      <c r="S26" s="360">
        <v>2.5977999999999999E-3</v>
      </c>
      <c r="T26" s="360">
        <v>2.6381600000000001E-3</v>
      </c>
      <c r="U26" s="360">
        <v>3.03638E-3</v>
      </c>
      <c r="V26" s="360">
        <v>4.3296100000000002E-3</v>
      </c>
      <c r="W26" s="360">
        <v>1.15336E-3</v>
      </c>
      <c r="X26" s="360">
        <v>1.44298E-3</v>
      </c>
      <c r="Y26" s="360">
        <v>1.9522599999999999E-3</v>
      </c>
      <c r="Z26" s="360">
        <v>3.24924E-3</v>
      </c>
      <c r="AA26" s="360">
        <v>1.5495699999999999E-3</v>
      </c>
      <c r="AB26" s="360">
        <v>9.9351999999999991E-4</v>
      </c>
      <c r="AC26" s="360">
        <v>9.4472000000000002E-4</v>
      </c>
      <c r="AD26" s="360">
        <v>8.0898000000000005E-4</v>
      </c>
      <c r="AE26" s="360">
        <v>8.3655999999999997E-4</v>
      </c>
      <c r="AF26" s="360">
        <v>1.6963200000000001E-3</v>
      </c>
      <c r="AG26" s="360">
        <v>1.02472E-3</v>
      </c>
      <c r="AH26" s="360">
        <v>7.6798000000000003E-4</v>
      </c>
      <c r="AI26" s="360">
        <v>8.5187999999999995E-4</v>
      </c>
      <c r="AJ26" s="360">
        <v>1.7956599999999999E-3</v>
      </c>
      <c r="AK26" s="360">
        <v>1.61403E-3</v>
      </c>
      <c r="AL26" s="360">
        <v>1.2332700000000001E-3</v>
      </c>
      <c r="AM26" s="360">
        <v>1.0701649499999999</v>
      </c>
      <c r="AN26" s="360">
        <v>1.0226509999999999E-2</v>
      </c>
      <c r="AO26" s="360">
        <v>3.60816E-3</v>
      </c>
      <c r="AP26" s="360">
        <v>2.00592E-3</v>
      </c>
      <c r="AQ26" s="360">
        <v>8.6218999999999998E-4</v>
      </c>
      <c r="AR26" s="360">
        <v>6.4521400000000003E-3</v>
      </c>
      <c r="AS26" s="360">
        <v>4.6734100000000002E-3</v>
      </c>
      <c r="AT26" s="360">
        <v>4.8326799999999998E-3</v>
      </c>
      <c r="AU26" s="360">
        <v>9.8045800000000002E-3</v>
      </c>
      <c r="AV26" s="360">
        <v>5.7538399999999996E-3</v>
      </c>
      <c r="AW26" s="360">
        <v>2.98001E-3</v>
      </c>
      <c r="AX26" s="360">
        <v>1.4881899999999999E-3</v>
      </c>
      <c r="AY26" s="360">
        <v>1.003426E-2</v>
      </c>
      <c r="AZ26" s="360">
        <v>1.4356900000000001E-3</v>
      </c>
      <c r="BA26" s="362">
        <v>2.0704500000000002E-3</v>
      </c>
      <c r="BC26" s="400" t="s">
        <v>202</v>
      </c>
      <c r="BD26" s="358" t="s">
        <v>96</v>
      </c>
      <c r="BE26" s="359">
        <v>5.4973176880935681E-4</v>
      </c>
      <c r="BF26" s="360">
        <v>2.7270248159258248E-4</v>
      </c>
      <c r="BG26" s="360">
        <v>1.4684445436765644E-3</v>
      </c>
      <c r="BH26" s="360">
        <v>1.7402168577930481E-3</v>
      </c>
      <c r="BI26" s="360">
        <v>2.0114486210990375E-3</v>
      </c>
      <c r="BJ26" s="360">
        <v>3.1582282754930835E-3</v>
      </c>
      <c r="BK26" s="360">
        <v>4.7411340792717616E-4</v>
      </c>
      <c r="BL26" s="360">
        <v>6.7532999079095472E-4</v>
      </c>
      <c r="BM26" s="360">
        <v>8.581314878892734E-4</v>
      </c>
      <c r="BN26" s="360">
        <v>2.5478016111812095E-3</v>
      </c>
      <c r="BO26" s="360">
        <v>7.8351996343573504E-4</v>
      </c>
      <c r="BP26" s="360">
        <v>4.359514640703335E-4</v>
      </c>
      <c r="BQ26" s="360">
        <v>3.8990697933493008E-4</v>
      </c>
      <c r="BR26" s="360">
        <v>3.4235450419870569E-4</v>
      </c>
      <c r="BS26" s="360">
        <v>2.6709401709401712E-4</v>
      </c>
      <c r="BT26" s="360">
        <v>1.059048332921639E-3</v>
      </c>
      <c r="BU26" s="360">
        <v>4.485518184148321E-4</v>
      </c>
      <c r="BV26" s="360">
        <v>3.4217279726261765E-4</v>
      </c>
      <c r="BW26" s="360">
        <v>3.6635096422372635E-4</v>
      </c>
      <c r="BX26" s="360">
        <v>4.4873670861379376E-4</v>
      </c>
      <c r="BY26" s="360">
        <v>8.1150823192767223E-4</v>
      </c>
      <c r="BZ26" s="360">
        <v>5.2953843860688245E-4</v>
      </c>
      <c r="CA26" s="360">
        <v>6.4825722403159869E-2</v>
      </c>
      <c r="CB26" s="360">
        <v>8.8142141974792646E-3</v>
      </c>
      <c r="CC26" s="360">
        <v>2.7361738662873892E-3</v>
      </c>
      <c r="CD26" s="360">
        <v>1.2030846958295286E-3</v>
      </c>
      <c r="CE26" s="360">
        <v>5.436290509951119E-4</v>
      </c>
      <c r="CF26" s="360">
        <v>5.1152506850942929E-3</v>
      </c>
      <c r="CG26" s="360">
        <v>3.243529489640564E-3</v>
      </c>
      <c r="CH26" s="360">
        <v>3.7849089740172172E-3</v>
      </c>
      <c r="CI26" s="360">
        <v>8.5455756124487355E-3</v>
      </c>
      <c r="CJ26" s="360">
        <v>4.5138050142026166E-3</v>
      </c>
      <c r="CK26" s="360">
        <v>2.0780720109676021E-3</v>
      </c>
      <c r="CL26" s="360">
        <v>8.511708087918403E-4</v>
      </c>
      <c r="CM26" s="360">
        <v>8.3644482725459615E-3</v>
      </c>
      <c r="CN26" s="360">
        <v>0</v>
      </c>
      <c r="CO26" s="362">
        <v>7.9229082600924957E-4</v>
      </c>
    </row>
    <row r="27" spans="2:93" ht="20.100000000000001" customHeight="1" thickBot="1">
      <c r="B27" s="357" t="s">
        <v>204</v>
      </c>
      <c r="C27" s="358" t="s">
        <v>85</v>
      </c>
      <c r="D27" s="359">
        <v>0.960954674924968</v>
      </c>
      <c r="E27" s="360">
        <v>0.63680607799975852</v>
      </c>
      <c r="F27" s="360">
        <v>0.42760548728951303</v>
      </c>
      <c r="G27" s="361">
        <v>2.6293621693462589E-3</v>
      </c>
      <c r="H27" s="360">
        <v>7.1089563190206845E-2</v>
      </c>
      <c r="I27" s="362">
        <v>7.1089563190206845E-2</v>
      </c>
      <c r="K27" s="396"/>
      <c r="L27" s="440"/>
      <c r="M27" s="397"/>
      <c r="O27" s="400" t="s">
        <v>204</v>
      </c>
      <c r="P27" s="358" t="s">
        <v>85</v>
      </c>
      <c r="Q27" s="359">
        <v>1.5066000000000001E-3</v>
      </c>
      <c r="R27" s="360">
        <v>2.8213700000000001E-3</v>
      </c>
      <c r="S27" s="360">
        <v>2.4447900000000001E-3</v>
      </c>
      <c r="T27" s="360">
        <v>1.4406499999999999E-3</v>
      </c>
      <c r="U27" s="360">
        <v>3.37974E-3</v>
      </c>
      <c r="V27" s="360">
        <v>5.2607499999999998E-3</v>
      </c>
      <c r="W27" s="360">
        <v>1.18475E-3</v>
      </c>
      <c r="X27" s="360">
        <v>1.29474E-3</v>
      </c>
      <c r="Y27" s="360">
        <v>5.7213799999999999E-3</v>
      </c>
      <c r="Z27" s="360">
        <v>1.0714100000000001E-3</v>
      </c>
      <c r="AA27" s="360">
        <v>1.2051900000000001E-3</v>
      </c>
      <c r="AB27" s="360">
        <v>9.2226999999999999E-4</v>
      </c>
      <c r="AC27" s="360">
        <v>9.2248999999999999E-4</v>
      </c>
      <c r="AD27" s="360">
        <v>7.0963999999999999E-4</v>
      </c>
      <c r="AE27" s="360">
        <v>1.0973300000000001E-3</v>
      </c>
      <c r="AF27" s="360">
        <v>2.4462199999999998E-3</v>
      </c>
      <c r="AG27" s="360">
        <v>1.6053899999999999E-3</v>
      </c>
      <c r="AH27" s="360">
        <v>1.06799E-3</v>
      </c>
      <c r="AI27" s="360">
        <v>1.4097700000000001E-3</v>
      </c>
      <c r="AJ27" s="360">
        <v>2.15014E-3</v>
      </c>
      <c r="AK27" s="360">
        <v>3.56172E-3</v>
      </c>
      <c r="AL27" s="360">
        <v>1.7872039999999999E-2</v>
      </c>
      <c r="AM27" s="360">
        <v>4.6105299999999998E-3</v>
      </c>
      <c r="AN27" s="360">
        <v>1.0020024599999999</v>
      </c>
      <c r="AO27" s="360">
        <v>2.8210000000000002E-3</v>
      </c>
      <c r="AP27" s="360">
        <v>5.7848999999999999E-3</v>
      </c>
      <c r="AQ27" s="360">
        <v>6.9046000000000005E-4</v>
      </c>
      <c r="AR27" s="360">
        <v>6.0329399999999997E-3</v>
      </c>
      <c r="AS27" s="360">
        <v>1.168771E-2</v>
      </c>
      <c r="AT27" s="360">
        <v>3.2797809999999997E-2</v>
      </c>
      <c r="AU27" s="360">
        <v>8.2172800000000004E-3</v>
      </c>
      <c r="AV27" s="360">
        <v>6.24407E-3</v>
      </c>
      <c r="AW27" s="360">
        <v>1.3686200000000001E-3</v>
      </c>
      <c r="AX27" s="360">
        <v>3.0612999999999999E-3</v>
      </c>
      <c r="AY27" s="360">
        <v>2.1973510000000002E-2</v>
      </c>
      <c r="AZ27" s="360">
        <v>1.31802E-3</v>
      </c>
      <c r="BA27" s="362">
        <v>1.6364940000000001E-2</v>
      </c>
      <c r="BC27" s="400" t="s">
        <v>204</v>
      </c>
      <c r="BD27" s="358" t="s">
        <v>85</v>
      </c>
      <c r="BE27" s="359">
        <v>2.2510568119348662E-4</v>
      </c>
      <c r="BF27" s="360">
        <v>8.181074447777475E-4</v>
      </c>
      <c r="BG27" s="360">
        <v>1.2580533663661794E-3</v>
      </c>
      <c r="BH27" s="360">
        <v>2.6772567042969973E-4</v>
      </c>
      <c r="BI27" s="360">
        <v>1.5199292212064155E-3</v>
      </c>
      <c r="BJ27" s="360">
        <v>3.9425908899658729E-3</v>
      </c>
      <c r="BK27" s="360">
        <v>0</v>
      </c>
      <c r="BL27" s="360">
        <v>8.18581807019339E-5</v>
      </c>
      <c r="BM27" s="360">
        <v>3.9031141868512112E-3</v>
      </c>
      <c r="BN27" s="360">
        <v>0</v>
      </c>
      <c r="BO27" s="360">
        <v>6.5293330286311254E-5</v>
      </c>
      <c r="BP27" s="360">
        <v>1.1229052862417681E-4</v>
      </c>
      <c r="BQ27" s="360">
        <v>1.6710299114354148E-4</v>
      </c>
      <c r="BR27" s="360">
        <v>1.7506764419251993E-5</v>
      </c>
      <c r="BS27" s="360">
        <v>2.6709401709401712E-4</v>
      </c>
      <c r="BT27" s="360">
        <v>1.3287791415746034E-3</v>
      </c>
      <c r="BU27" s="360">
        <v>8.4014467576111408E-4</v>
      </c>
      <c r="BV27" s="360">
        <v>4.2771599657827201E-4</v>
      </c>
      <c r="BW27" s="360">
        <v>7.2669617493558824E-4</v>
      </c>
      <c r="BX27" s="360">
        <v>4.8775729197151496E-4</v>
      </c>
      <c r="BY27" s="360">
        <v>2.5380585528333274E-3</v>
      </c>
      <c r="BZ27" s="360">
        <v>1.6192108700512672E-2</v>
      </c>
      <c r="CA27" s="360">
        <v>2.2174485482641536E-3</v>
      </c>
      <c r="CB27" s="360">
        <v>0</v>
      </c>
      <c r="CC27" s="360">
        <v>1.5252760023242301E-3</v>
      </c>
      <c r="CD27" s="360">
        <v>4.5890515960034925E-3</v>
      </c>
      <c r="CE27" s="360">
        <v>2.4812944236291412E-5</v>
      </c>
      <c r="CF27" s="360">
        <v>4.9099924738655884E-3</v>
      </c>
      <c r="CG27" s="360">
        <v>9.6129093944676124E-3</v>
      </c>
      <c r="CH27" s="360">
        <v>3.317038558637668E-2</v>
      </c>
      <c r="CI27" s="360">
        <v>7.3024102540580806E-3</v>
      </c>
      <c r="CJ27" s="360">
        <v>4.9625407079973696E-3</v>
      </c>
      <c r="CK27" s="360">
        <v>4.3293166895158379E-5</v>
      </c>
      <c r="CL27" s="360">
        <v>2.0758511708087917E-3</v>
      </c>
      <c r="CM27" s="360">
        <v>2.1171399064252177E-2</v>
      </c>
      <c r="CN27" s="360">
        <v>0</v>
      </c>
      <c r="CO27" s="362">
        <v>1.2547675639820906E-2</v>
      </c>
    </row>
    <row r="28" spans="2:93" ht="20.100000000000001" customHeight="1">
      <c r="B28" s="363" t="s">
        <v>205</v>
      </c>
      <c r="C28" s="364" t="s">
        <v>20</v>
      </c>
      <c r="D28" s="365">
        <v>0.81176355347310936</v>
      </c>
      <c r="E28" s="366">
        <v>0.67883237791287609</v>
      </c>
      <c r="F28" s="366">
        <v>0.43226777212138029</v>
      </c>
      <c r="G28" s="367">
        <v>0.13834848580048584</v>
      </c>
      <c r="H28" s="366">
        <v>0.16031550556340898</v>
      </c>
      <c r="I28" s="368">
        <v>0.14495542334810549</v>
      </c>
      <c r="O28" s="401" t="s">
        <v>205</v>
      </c>
      <c r="P28" s="364" t="s">
        <v>20</v>
      </c>
      <c r="Q28" s="365">
        <v>5.7855450000000003E-2</v>
      </c>
      <c r="R28" s="366">
        <v>1.7977819999999999E-2</v>
      </c>
      <c r="S28" s="366">
        <v>6.8211040000000001E-2</v>
      </c>
      <c r="T28" s="366">
        <v>7.5806529999999997E-2</v>
      </c>
      <c r="U28" s="366">
        <v>5.3272559999999997E-2</v>
      </c>
      <c r="V28" s="366">
        <v>4.8240409999999997E-2</v>
      </c>
      <c r="W28" s="366">
        <v>2.2954160000000001E-2</v>
      </c>
      <c r="X28" s="366">
        <v>5.2720210000000003E-2</v>
      </c>
      <c r="Y28" s="366">
        <v>3.2965639999999997E-2</v>
      </c>
      <c r="Z28" s="366">
        <v>1.539453E-2</v>
      </c>
      <c r="AA28" s="366">
        <v>4.112238E-2</v>
      </c>
      <c r="AB28" s="366">
        <v>2.7358560000000001E-2</v>
      </c>
      <c r="AC28" s="366">
        <v>5.2014900000000003E-2</v>
      </c>
      <c r="AD28" s="366">
        <v>3.9699400000000003E-2</v>
      </c>
      <c r="AE28" s="366">
        <v>4.6996040000000003E-2</v>
      </c>
      <c r="AF28" s="366">
        <v>4.9101739999999998E-2</v>
      </c>
      <c r="AG28" s="366">
        <v>4.7542090000000002E-2</v>
      </c>
      <c r="AH28" s="366">
        <v>3.4665799999999997E-2</v>
      </c>
      <c r="AI28" s="366">
        <v>3.8877660000000001E-2</v>
      </c>
      <c r="AJ28" s="366">
        <v>5.0195950000000003E-2</v>
      </c>
      <c r="AK28" s="366">
        <v>4.4644049999999998E-2</v>
      </c>
      <c r="AL28" s="366">
        <v>8.6882399999999999E-3</v>
      </c>
      <c r="AM28" s="366">
        <v>2.85802E-2</v>
      </c>
      <c r="AN28" s="366">
        <v>2.0992549999999999E-2</v>
      </c>
      <c r="AO28" s="366">
        <v>1.01217212</v>
      </c>
      <c r="AP28" s="366">
        <v>9.5347499999999998E-3</v>
      </c>
      <c r="AQ28" s="366">
        <v>3.49387E-3</v>
      </c>
      <c r="AR28" s="366">
        <v>3.5414389999999997E-2</v>
      </c>
      <c r="AS28" s="366">
        <v>1.283627E-2</v>
      </c>
      <c r="AT28" s="366">
        <v>1.192475E-2</v>
      </c>
      <c r="AU28" s="366">
        <v>1.9721240000000001E-2</v>
      </c>
      <c r="AV28" s="366">
        <v>4.1165269999999997E-2</v>
      </c>
      <c r="AW28" s="366">
        <v>3.4969680000000003E-2</v>
      </c>
      <c r="AX28" s="366">
        <v>2.384354E-2</v>
      </c>
      <c r="AY28" s="366">
        <v>5.792609E-2</v>
      </c>
      <c r="AZ28" s="366">
        <v>0.20681421999999999</v>
      </c>
      <c r="BA28" s="368">
        <v>8.6491299999999997E-3</v>
      </c>
      <c r="BC28" s="401" t="s">
        <v>205</v>
      </c>
      <c r="BD28" s="364" t="s">
        <v>20</v>
      </c>
      <c r="BE28" s="365">
        <v>5.3354785509828827E-2</v>
      </c>
      <c r="BF28" s="366">
        <v>9.8172893373329705E-3</v>
      </c>
      <c r="BG28" s="366">
        <v>6.0231988475715918E-2</v>
      </c>
      <c r="BH28" s="366">
        <v>8.4645932800856721E-2</v>
      </c>
      <c r="BI28" s="366">
        <v>5.2343035170103525E-2</v>
      </c>
      <c r="BJ28" s="366">
        <v>4.7586396762816015E-2</v>
      </c>
      <c r="BK28" s="366">
        <v>2.2283330172577279E-2</v>
      </c>
      <c r="BL28" s="366">
        <v>5.3351069272485417E-2</v>
      </c>
      <c r="BM28" s="366">
        <v>3.0422145328719723E-2</v>
      </c>
      <c r="BN28" s="366">
        <v>1.5019897117344463E-2</v>
      </c>
      <c r="BO28" s="366">
        <v>3.8718944859782577E-2</v>
      </c>
      <c r="BP28" s="366">
        <v>2.8317029188932117E-2</v>
      </c>
      <c r="BQ28" s="366">
        <v>5.7761933938617505E-2</v>
      </c>
      <c r="BR28" s="366">
        <v>4.1492976869673813E-2</v>
      </c>
      <c r="BS28" s="366">
        <v>4.9679487179487176E-2</v>
      </c>
      <c r="BT28" s="366">
        <v>5.2500972450546989E-2</v>
      </c>
      <c r="BU28" s="366">
        <v>5.0750434312078145E-2</v>
      </c>
      <c r="BV28" s="366">
        <v>3.6526946107784432E-2</v>
      </c>
      <c r="BW28" s="366">
        <v>4.1463722245911584E-2</v>
      </c>
      <c r="BX28" s="366">
        <v>4.9946346697883136E-2</v>
      </c>
      <c r="BY28" s="366">
        <v>4.6406832840150625E-2</v>
      </c>
      <c r="BZ28" s="366">
        <v>4.8482185934674571E-3</v>
      </c>
      <c r="CA28" s="366">
        <v>2.2261104566558103E-2</v>
      </c>
      <c r="CB28" s="366">
        <v>1.8074247448150314E-2</v>
      </c>
      <c r="CC28" s="366">
        <v>9.0161481956862986E-3</v>
      </c>
      <c r="CD28" s="366">
        <v>5.1522685311702248E-3</v>
      </c>
      <c r="CE28" s="366">
        <v>1.5993070421391465E-3</v>
      </c>
      <c r="CF28" s="366">
        <v>3.413948195708303E-2</v>
      </c>
      <c r="CG28" s="366">
        <v>7.6319783078239419E-3</v>
      </c>
      <c r="CH28" s="366">
        <v>8.7517444686622866E-3</v>
      </c>
      <c r="CI28" s="366">
        <v>1.7176559531962479E-2</v>
      </c>
      <c r="CJ28" s="366">
        <v>4.1473228375612049E-2</v>
      </c>
      <c r="CK28" s="366">
        <v>3.5774586911032545E-2</v>
      </c>
      <c r="CL28" s="366">
        <v>2.3033687688550495E-2</v>
      </c>
      <c r="CM28" s="366">
        <v>6.0769253283270687E-2</v>
      </c>
      <c r="CN28" s="366">
        <v>0.23993355862305973</v>
      </c>
      <c r="CO28" s="368">
        <v>3.998304866139701E-3</v>
      </c>
    </row>
    <row r="29" spans="2:93" ht="20.100000000000001" customHeight="1" thickBot="1">
      <c r="B29" s="369" t="s">
        <v>206</v>
      </c>
      <c r="C29" s="370" t="s">
        <v>22</v>
      </c>
      <c r="D29" s="371">
        <v>0.72622449160685454</v>
      </c>
      <c r="E29" s="372">
        <v>0.62770360792102964</v>
      </c>
      <c r="F29" s="372">
        <v>0.48717265098546303</v>
      </c>
      <c r="G29" s="373">
        <v>4.8489048584095397E-2</v>
      </c>
      <c r="H29" s="372">
        <v>8.0976598169711589E-2</v>
      </c>
      <c r="I29" s="374">
        <v>7.9623544467476715E-2</v>
      </c>
      <c r="K29" s="13" t="s">
        <v>80</v>
      </c>
      <c r="M29" s="4" t="s">
        <v>105</v>
      </c>
      <c r="O29" s="402" t="s">
        <v>206</v>
      </c>
      <c r="P29" s="370" t="s">
        <v>22</v>
      </c>
      <c r="Q29" s="371">
        <v>1.0207819999999999E-2</v>
      </c>
      <c r="R29" s="372">
        <v>4.4343630000000002E-2</v>
      </c>
      <c r="S29" s="372">
        <v>1.119914E-2</v>
      </c>
      <c r="T29" s="372">
        <v>1.915441E-2</v>
      </c>
      <c r="U29" s="372">
        <v>1.2087830000000001E-2</v>
      </c>
      <c r="V29" s="372">
        <v>1.1762750000000001E-2</v>
      </c>
      <c r="W29" s="372">
        <v>5.1035000000000004E-3</v>
      </c>
      <c r="X29" s="372">
        <v>7.9187700000000003E-3</v>
      </c>
      <c r="Y29" s="372">
        <v>1.465171E-2</v>
      </c>
      <c r="Z29" s="372">
        <v>7.09948E-3</v>
      </c>
      <c r="AA29" s="372">
        <v>1.115593E-2</v>
      </c>
      <c r="AB29" s="372">
        <v>1.284309E-2</v>
      </c>
      <c r="AC29" s="372">
        <v>6.6779200000000004E-3</v>
      </c>
      <c r="AD29" s="372">
        <v>8.2636299999999992E-3</v>
      </c>
      <c r="AE29" s="372">
        <v>1.538113E-2</v>
      </c>
      <c r="AF29" s="372">
        <v>9.0761899999999996E-3</v>
      </c>
      <c r="AG29" s="372">
        <v>9.7960200000000008E-3</v>
      </c>
      <c r="AH29" s="372">
        <v>1.421614E-2</v>
      </c>
      <c r="AI29" s="372">
        <v>1.0123679999999999E-2</v>
      </c>
      <c r="AJ29" s="372">
        <v>1.7748139999999999E-2</v>
      </c>
      <c r="AK29" s="372">
        <v>1.358328E-2</v>
      </c>
      <c r="AL29" s="372">
        <v>2.1271640000000001E-2</v>
      </c>
      <c r="AM29" s="372">
        <v>2.31927E-2</v>
      </c>
      <c r="AN29" s="372">
        <v>3.3460829999999997E-2</v>
      </c>
      <c r="AO29" s="372">
        <v>1.9647209999999998E-2</v>
      </c>
      <c r="AP29" s="372">
        <v>1.06520236</v>
      </c>
      <c r="AQ29" s="372">
        <v>6.6726469999999996E-2</v>
      </c>
      <c r="AR29" s="372">
        <v>2.7132549999999998E-2</v>
      </c>
      <c r="AS29" s="372">
        <v>1.1980910000000001E-2</v>
      </c>
      <c r="AT29" s="372">
        <v>1.5789359999999999E-2</v>
      </c>
      <c r="AU29" s="372">
        <v>1.006342E-2</v>
      </c>
      <c r="AV29" s="372">
        <v>1.090811E-2</v>
      </c>
      <c r="AW29" s="372">
        <v>2.335243E-2</v>
      </c>
      <c r="AX29" s="372">
        <v>1.3665679999999999E-2</v>
      </c>
      <c r="AY29" s="372">
        <v>1.770395E-2</v>
      </c>
      <c r="AZ29" s="372">
        <v>7.0673000000000003E-3</v>
      </c>
      <c r="BA29" s="374">
        <v>3.2485460000000001E-2</v>
      </c>
      <c r="BC29" s="402" t="s">
        <v>206</v>
      </c>
      <c r="BD29" s="370" t="s">
        <v>22</v>
      </c>
      <c r="BE29" s="371">
        <v>6.2366121358027032E-3</v>
      </c>
      <c r="BF29" s="372">
        <v>4.7177529315516768E-2</v>
      </c>
      <c r="BG29" s="372">
        <v>6.9064124225255959E-3</v>
      </c>
      <c r="BH29" s="372">
        <v>1.9053143545580294E-2</v>
      </c>
      <c r="BI29" s="372">
        <v>8.8095400134600692E-3</v>
      </c>
      <c r="BJ29" s="372">
        <v>9.085100746443097E-3</v>
      </c>
      <c r="BK29" s="372">
        <v>1.7068082685378343E-3</v>
      </c>
      <c r="BL29" s="372">
        <v>4.9660629625839902E-3</v>
      </c>
      <c r="BM29" s="372">
        <v>1.098961937716263E-2</v>
      </c>
      <c r="BN29" s="372">
        <v>5.6294283218480054E-3</v>
      </c>
      <c r="BO29" s="372">
        <v>8.3575462766478405E-3</v>
      </c>
      <c r="BP29" s="372">
        <v>1.2569933880694616E-2</v>
      </c>
      <c r="BQ29" s="372">
        <v>4.4560797638277727E-3</v>
      </c>
      <c r="BR29" s="372">
        <v>6.8393092997877788E-3</v>
      </c>
      <c r="BS29" s="372">
        <v>1.5758547008547008E-2</v>
      </c>
      <c r="BT29" s="372">
        <v>7.183357325178945E-3</v>
      </c>
      <c r="BU29" s="372">
        <v>8.5153646797482413E-3</v>
      </c>
      <c r="BV29" s="372">
        <v>1.5483319076133447E-2</v>
      </c>
      <c r="BW29" s="372">
        <v>9.5851826049355281E-3</v>
      </c>
      <c r="BX29" s="372">
        <v>1.4496146717393426E-2</v>
      </c>
      <c r="BY29" s="372">
        <v>1.1383794091865098E-2</v>
      </c>
      <c r="BZ29" s="372">
        <v>2.060100651528405E-2</v>
      </c>
      <c r="CA29" s="372">
        <v>2.116970410920934E-2</v>
      </c>
      <c r="CB29" s="372">
        <v>3.705870879656719E-2</v>
      </c>
      <c r="CC29" s="372">
        <v>1.7307058548049988E-2</v>
      </c>
      <c r="CD29" s="372">
        <v>7.8530437043011117E-2</v>
      </c>
      <c r="CE29" s="372">
        <v>7.9025843809283194E-2</v>
      </c>
      <c r="CF29" s="372">
        <v>2.6372079121638897E-2</v>
      </c>
      <c r="CG29" s="372">
        <v>7.6859145502820624E-3</v>
      </c>
      <c r="CH29" s="372">
        <v>1.5570852868768914E-2</v>
      </c>
      <c r="CI29" s="372">
        <v>7.7958804726558978E-3</v>
      </c>
      <c r="CJ29" s="372">
        <v>7.7087326258179064E-3</v>
      </c>
      <c r="CK29" s="372">
        <v>2.3753517569810232E-2</v>
      </c>
      <c r="CL29" s="372">
        <v>1.2460494181870421E-2</v>
      </c>
      <c r="CM29" s="372">
        <v>1.2652247174568398E-2</v>
      </c>
      <c r="CN29" s="372">
        <v>0</v>
      </c>
      <c r="CO29" s="374">
        <v>3.4400162143238815E-2</v>
      </c>
    </row>
    <row r="30" spans="2:93" ht="20.100000000000001" customHeight="1">
      <c r="B30" s="357" t="s">
        <v>207</v>
      </c>
      <c r="C30" s="358" t="s">
        <v>24</v>
      </c>
      <c r="D30" s="359">
        <v>0.99319211010767039</v>
      </c>
      <c r="E30" s="360">
        <v>0.78305817281990087</v>
      </c>
      <c r="F30" s="360">
        <v>6.518924381424579E-2</v>
      </c>
      <c r="G30" s="361">
        <v>0.17491594880145175</v>
      </c>
      <c r="H30" s="360">
        <v>1.2625277171865731E-2</v>
      </c>
      <c r="I30" s="362">
        <v>1.1089130351418963E-2</v>
      </c>
      <c r="K30" s="57"/>
      <c r="L30" s="437" t="s">
        <v>42</v>
      </c>
      <c r="M30" s="436" t="s">
        <v>49</v>
      </c>
      <c r="O30" s="400" t="s">
        <v>207</v>
      </c>
      <c r="P30" s="358" t="s">
        <v>24</v>
      </c>
      <c r="Q30" s="359">
        <v>8.1342800000000007E-3</v>
      </c>
      <c r="R30" s="360">
        <v>1.781514E-2</v>
      </c>
      <c r="S30" s="360">
        <v>1.204477E-2</v>
      </c>
      <c r="T30" s="360">
        <v>1.4240849999999999E-2</v>
      </c>
      <c r="U30" s="360">
        <v>9.69976E-3</v>
      </c>
      <c r="V30" s="360">
        <v>1.2768389999999999E-2</v>
      </c>
      <c r="W30" s="360">
        <v>7.5533500000000003E-3</v>
      </c>
      <c r="X30" s="360">
        <v>1.2076180000000001E-2</v>
      </c>
      <c r="Y30" s="360">
        <v>1.4369399999999999E-2</v>
      </c>
      <c r="Z30" s="360">
        <v>5.8402999999999997E-3</v>
      </c>
      <c r="AA30" s="360">
        <v>9.1981200000000006E-3</v>
      </c>
      <c r="AB30" s="360">
        <v>1.105074E-2</v>
      </c>
      <c r="AC30" s="360">
        <v>9.2331600000000007E-3</v>
      </c>
      <c r="AD30" s="360">
        <v>8.4974300000000003E-3</v>
      </c>
      <c r="AE30" s="360">
        <v>7.7442600000000002E-3</v>
      </c>
      <c r="AF30" s="360">
        <v>7.3012199999999998E-3</v>
      </c>
      <c r="AG30" s="360">
        <v>9.3790000000000002E-3</v>
      </c>
      <c r="AH30" s="360">
        <v>5.4429999999999999E-3</v>
      </c>
      <c r="AI30" s="360">
        <v>5.8661E-3</v>
      </c>
      <c r="AJ30" s="360">
        <v>1.5072520000000001E-2</v>
      </c>
      <c r="AK30" s="360">
        <v>1.4159140000000001E-2</v>
      </c>
      <c r="AL30" s="360">
        <v>1.440235E-2</v>
      </c>
      <c r="AM30" s="360">
        <v>9.9171099999999998E-3</v>
      </c>
      <c r="AN30" s="360">
        <v>9.3236800000000009E-3</v>
      </c>
      <c r="AO30" s="360">
        <v>5.3316679999999998E-2</v>
      </c>
      <c r="AP30" s="360">
        <v>2.9930180000000001E-2</v>
      </c>
      <c r="AQ30" s="360">
        <v>1.0809371400000001</v>
      </c>
      <c r="AR30" s="360">
        <v>3.6612779999999998E-2</v>
      </c>
      <c r="AS30" s="360">
        <v>3.446747E-2</v>
      </c>
      <c r="AT30" s="360">
        <v>8.9699600000000008E-3</v>
      </c>
      <c r="AU30" s="360">
        <v>1.661665E-2</v>
      </c>
      <c r="AV30" s="360">
        <v>3.1402890000000003E-2</v>
      </c>
      <c r="AW30" s="360">
        <v>3.104722E-2</v>
      </c>
      <c r="AX30" s="360">
        <v>2.3009140000000001E-2</v>
      </c>
      <c r="AY30" s="360">
        <v>5.5360800000000002E-2</v>
      </c>
      <c r="AZ30" s="360">
        <v>1.389634E-2</v>
      </c>
      <c r="BA30" s="362">
        <v>3.183747E-2</v>
      </c>
      <c r="BC30" s="400" t="s">
        <v>207</v>
      </c>
      <c r="BD30" s="358" t="s">
        <v>24</v>
      </c>
      <c r="BE30" s="359">
        <v>4.9523249862567056E-4</v>
      </c>
      <c r="BF30" s="360">
        <v>6.2721570766293977E-3</v>
      </c>
      <c r="BG30" s="360">
        <v>4.2164109411999594E-3</v>
      </c>
      <c r="BH30" s="360">
        <v>6.737762705814109E-3</v>
      </c>
      <c r="BI30" s="360">
        <v>2.9491163993557315E-3</v>
      </c>
      <c r="BJ30" s="360">
        <v>5.7346776581321778E-3</v>
      </c>
      <c r="BK30" s="360">
        <v>2.4653897212213163E-3</v>
      </c>
      <c r="BL30" s="360">
        <v>5.7437156792523618E-3</v>
      </c>
      <c r="BM30" s="360">
        <v>6.2560553633217997E-3</v>
      </c>
      <c r="BN30" s="360">
        <v>2.6205959429292441E-3</v>
      </c>
      <c r="BO30" s="360">
        <v>3.1993731840292516E-3</v>
      </c>
      <c r="BP30" s="360">
        <v>6.4864293593495078E-3</v>
      </c>
      <c r="BQ30" s="360">
        <v>3.8433687963014538E-3</v>
      </c>
      <c r="BR30" s="360">
        <v>3.7367216054870092E-3</v>
      </c>
      <c r="BS30" s="360">
        <v>2.403846153846154E-3</v>
      </c>
      <c r="BT30" s="360">
        <v>1.9307047356212183E-3</v>
      </c>
      <c r="BU30" s="360">
        <v>4.0868054566684702E-3</v>
      </c>
      <c r="BV30" s="360">
        <v>1.5397775876817793E-3</v>
      </c>
      <c r="BW30" s="360">
        <v>1.606539064423718E-3</v>
      </c>
      <c r="BX30" s="360">
        <v>5.2872890449712226E-3</v>
      </c>
      <c r="BY30" s="360">
        <v>6.8608435938672463E-3</v>
      </c>
      <c r="BZ30" s="360">
        <v>8.7785705600163175E-3</v>
      </c>
      <c r="CA30" s="360">
        <v>1.2819624419652138E-3</v>
      </c>
      <c r="CB30" s="360">
        <v>2.5170200711452906E-3</v>
      </c>
      <c r="CC30" s="360">
        <v>4.484441534338765E-2</v>
      </c>
      <c r="CD30" s="360">
        <v>2.188214435683292E-2</v>
      </c>
      <c r="CE30" s="360">
        <v>7.2811329139193845E-2</v>
      </c>
      <c r="CF30" s="360">
        <v>2.6476508737878063E-2</v>
      </c>
      <c r="CG30" s="360">
        <v>2.3871690582486903E-2</v>
      </c>
      <c r="CH30" s="360">
        <v>4.3317704984868208E-3</v>
      </c>
      <c r="CI30" s="360">
        <v>1.0669711841861775E-2</v>
      </c>
      <c r="CJ30" s="360">
        <v>2.3568762353455619E-2</v>
      </c>
      <c r="CK30" s="360">
        <v>2.2714481564326431E-2</v>
      </c>
      <c r="CL30" s="360">
        <v>1.6332064358569171E-2</v>
      </c>
      <c r="CM30" s="360">
        <v>4.4703073584566433E-2</v>
      </c>
      <c r="CN30" s="360">
        <v>0</v>
      </c>
      <c r="CO30" s="362">
        <v>2.4634717078473641E-2</v>
      </c>
    </row>
    <row r="31" spans="2:93" ht="20.100000000000001" customHeight="1">
      <c r="B31" s="357" t="s">
        <v>208</v>
      </c>
      <c r="C31" s="358" t="s">
        <v>209</v>
      </c>
      <c r="D31" s="359">
        <v>0.84474676585366715</v>
      </c>
      <c r="E31" s="360">
        <v>0.44951728310148759</v>
      </c>
      <c r="F31" s="360">
        <v>0.2764828105250649</v>
      </c>
      <c r="G31" s="361">
        <v>3.0207047627770069E-2</v>
      </c>
      <c r="H31" s="360">
        <v>6.5954504697532224E-2</v>
      </c>
      <c r="I31" s="362">
        <v>6.2522731446638266E-2</v>
      </c>
      <c r="K31" s="392" t="s">
        <v>237</v>
      </c>
      <c r="L31" s="438">
        <v>486915</v>
      </c>
      <c r="M31" s="393">
        <v>519088</v>
      </c>
      <c r="O31" s="400" t="s">
        <v>208</v>
      </c>
      <c r="P31" s="358" t="s">
        <v>209</v>
      </c>
      <c r="Q31" s="359">
        <v>9.775462E-2</v>
      </c>
      <c r="R31" s="360">
        <v>0.26860937000000001</v>
      </c>
      <c r="S31" s="360">
        <v>6.5894949999999994E-2</v>
      </c>
      <c r="T31" s="360">
        <v>4.2175450000000003E-2</v>
      </c>
      <c r="U31" s="360">
        <v>5.5593499999999997E-2</v>
      </c>
      <c r="V31" s="360">
        <v>3.763524E-2</v>
      </c>
      <c r="W31" s="360">
        <v>7.1552699999999997E-2</v>
      </c>
      <c r="X31" s="360">
        <v>2.8207759999999998E-2</v>
      </c>
      <c r="Y31" s="360">
        <v>0.10820096999999999</v>
      </c>
      <c r="Z31" s="360">
        <v>2.8291E-2</v>
      </c>
      <c r="AA31" s="360">
        <v>5.4154170000000001E-2</v>
      </c>
      <c r="AB31" s="360">
        <v>3.6327270000000002E-2</v>
      </c>
      <c r="AC31" s="360">
        <v>3.1281950000000003E-2</v>
      </c>
      <c r="AD31" s="360">
        <v>2.3312619999999999E-2</v>
      </c>
      <c r="AE31" s="360">
        <v>3.3346899999999999E-2</v>
      </c>
      <c r="AF31" s="360">
        <v>2.8303709999999999E-2</v>
      </c>
      <c r="AG31" s="360">
        <v>2.6937340000000001E-2</v>
      </c>
      <c r="AH31" s="360">
        <v>1.7724790000000001E-2</v>
      </c>
      <c r="AI31" s="360">
        <v>2.6641850000000002E-2</v>
      </c>
      <c r="AJ31" s="360">
        <v>0.16263606999999999</v>
      </c>
      <c r="AK31" s="360">
        <v>5.7077740000000002E-2</v>
      </c>
      <c r="AL31" s="360">
        <v>4.0368090000000002E-2</v>
      </c>
      <c r="AM31" s="360">
        <v>4.529586E-2</v>
      </c>
      <c r="AN31" s="360">
        <v>8.7718489999999996E-2</v>
      </c>
      <c r="AO31" s="360">
        <v>6.2314189999999998E-2</v>
      </c>
      <c r="AP31" s="360">
        <v>4.6189529999999999E-2</v>
      </c>
      <c r="AQ31" s="360">
        <v>8.8065699999999997E-3</v>
      </c>
      <c r="AR31" s="360">
        <v>1.0987432800000001</v>
      </c>
      <c r="AS31" s="360">
        <v>3.5157069999999999E-2</v>
      </c>
      <c r="AT31" s="360">
        <v>4.365782E-2</v>
      </c>
      <c r="AU31" s="360">
        <v>4.0057839999999997E-2</v>
      </c>
      <c r="AV31" s="360">
        <v>2.7225099999999999E-2</v>
      </c>
      <c r="AW31" s="360">
        <v>5.2286989999999998E-2</v>
      </c>
      <c r="AX31" s="360">
        <v>2.5584880000000001E-2</v>
      </c>
      <c r="AY31" s="360">
        <v>5.7753850000000002E-2</v>
      </c>
      <c r="AZ31" s="360">
        <v>7.8764470000000003E-2</v>
      </c>
      <c r="BA31" s="362">
        <v>5.9951520000000001E-2</v>
      </c>
      <c r="BC31" s="400" t="s">
        <v>208</v>
      </c>
      <c r="BD31" s="358" t="s">
        <v>97</v>
      </c>
      <c r="BE31" s="359">
        <v>8.451888992095237E-2</v>
      </c>
      <c r="BF31" s="360">
        <v>0.28524679574584128</v>
      </c>
      <c r="BG31" s="360">
        <v>3.9652296376763367E-2</v>
      </c>
      <c r="BH31" s="360">
        <v>3.4313506760073179E-2</v>
      </c>
      <c r="BI31" s="360">
        <v>4.1990880424672763E-2</v>
      </c>
      <c r="BJ31" s="360">
        <v>2.8076026034605454E-2</v>
      </c>
      <c r="BK31" s="360">
        <v>6.9315380238953159E-2</v>
      </c>
      <c r="BL31" s="360">
        <v>1.9598212763054675E-2</v>
      </c>
      <c r="BM31" s="360">
        <v>0.10178546712802768</v>
      </c>
      <c r="BN31" s="360">
        <v>2.4022129476851402E-2</v>
      </c>
      <c r="BO31" s="360">
        <v>4.2538604681531783E-2</v>
      </c>
      <c r="BP31" s="360">
        <v>3.2101880536088194E-2</v>
      </c>
      <c r="BQ31" s="360">
        <v>2.5566757644961843E-2</v>
      </c>
      <c r="BR31" s="360">
        <v>1.7590407849255089E-2</v>
      </c>
      <c r="BS31" s="360">
        <v>2.6709401709401708E-2</v>
      </c>
      <c r="BT31" s="360">
        <v>2.0723843919557755E-2</v>
      </c>
      <c r="BU31" s="360">
        <v>2.0405547802808077E-2</v>
      </c>
      <c r="BV31" s="360">
        <v>1.2660393498716851E-2</v>
      </c>
      <c r="BW31" s="360">
        <v>2.1770856480508326E-2</v>
      </c>
      <c r="BX31" s="360">
        <v>0.16638376743732319</v>
      </c>
      <c r="BY31" s="360">
        <v>4.9574968865890127E-2</v>
      </c>
      <c r="BZ31" s="360">
        <v>3.1344753058574794E-2</v>
      </c>
      <c r="CA31" s="360">
        <v>3.2360889751229992E-2</v>
      </c>
      <c r="CB31" s="360">
        <v>8.6544623700855416E-2</v>
      </c>
      <c r="CC31" s="360">
        <v>6.1186658225432976E-2</v>
      </c>
      <c r="CD31" s="360">
        <v>4.121481560477501E-2</v>
      </c>
      <c r="CE31" s="360">
        <v>3.997139744246217E-3</v>
      </c>
      <c r="CF31" s="360">
        <v>9.7614683524247473E-2</v>
      </c>
      <c r="CG31" s="360">
        <v>2.6306176435255669E-2</v>
      </c>
      <c r="CH31" s="360">
        <v>3.9281906135825509E-2</v>
      </c>
      <c r="CI31" s="360">
        <v>3.5401743278445315E-2</v>
      </c>
      <c r="CJ31" s="360">
        <v>1.9530141109302845E-2</v>
      </c>
      <c r="CK31" s="360">
        <v>4.7622483584674219E-2</v>
      </c>
      <c r="CL31" s="360">
        <v>2.0209021692285591E-2</v>
      </c>
      <c r="CM31" s="360">
        <v>4.776160590716947E-2</v>
      </c>
      <c r="CN31" s="360">
        <v>6.1687381866086258E-2</v>
      </c>
      <c r="CO31" s="362">
        <v>5.3802074696442062E-2</v>
      </c>
    </row>
    <row r="32" spans="2:93" ht="20.100000000000001" customHeight="1">
      <c r="B32" s="357" t="s">
        <v>210</v>
      </c>
      <c r="C32" s="358" t="s">
        <v>86</v>
      </c>
      <c r="D32" s="359">
        <v>0.58925741771030937</v>
      </c>
      <c r="E32" s="360">
        <v>0.48334963678844001</v>
      </c>
      <c r="F32" s="360">
        <v>9.7381885758135181E-2</v>
      </c>
      <c r="G32" s="361">
        <v>6.3189888084378143E-2</v>
      </c>
      <c r="H32" s="360">
        <v>2.4072725668012621E-2</v>
      </c>
      <c r="I32" s="362">
        <v>2.2515929578880527E-2</v>
      </c>
      <c r="K32" s="394" t="s">
        <v>325</v>
      </c>
      <c r="L32" s="439">
        <v>472503</v>
      </c>
      <c r="M32" s="395">
        <v>444231</v>
      </c>
      <c r="O32" s="400" t="s">
        <v>210</v>
      </c>
      <c r="P32" s="358" t="s">
        <v>86</v>
      </c>
      <c r="Q32" s="359">
        <v>7.8265399999999999E-3</v>
      </c>
      <c r="R32" s="360">
        <v>8.0863500000000008E-3</v>
      </c>
      <c r="S32" s="360">
        <v>8.9422800000000004E-3</v>
      </c>
      <c r="T32" s="360">
        <v>8.6811100000000006E-3</v>
      </c>
      <c r="U32" s="360">
        <v>8.6721100000000002E-3</v>
      </c>
      <c r="V32" s="360">
        <v>1.572668E-2</v>
      </c>
      <c r="W32" s="360">
        <v>5.9807000000000003E-3</v>
      </c>
      <c r="X32" s="360">
        <v>7.6073299999999998E-3</v>
      </c>
      <c r="Y32" s="360">
        <v>8.7164600000000005E-3</v>
      </c>
      <c r="Z32" s="360">
        <v>4.1117699999999998E-3</v>
      </c>
      <c r="AA32" s="360">
        <v>6.6881600000000003E-3</v>
      </c>
      <c r="AB32" s="360">
        <v>8.8773399999999992E-3</v>
      </c>
      <c r="AC32" s="360">
        <v>8.5045599999999996E-3</v>
      </c>
      <c r="AD32" s="360">
        <v>1.0726690000000001E-2</v>
      </c>
      <c r="AE32" s="360">
        <v>7.54363E-3</v>
      </c>
      <c r="AF32" s="360">
        <v>8.0737399999999994E-3</v>
      </c>
      <c r="AG32" s="360">
        <v>1.4498219999999999E-2</v>
      </c>
      <c r="AH32" s="360">
        <v>1.120527E-2</v>
      </c>
      <c r="AI32" s="360">
        <v>5.6958900000000003E-3</v>
      </c>
      <c r="AJ32" s="360">
        <v>9.2637099999999997E-3</v>
      </c>
      <c r="AK32" s="360">
        <v>1.1709870000000001E-2</v>
      </c>
      <c r="AL32" s="360">
        <v>1.309137E-2</v>
      </c>
      <c r="AM32" s="360">
        <v>4.0563389999999998E-2</v>
      </c>
      <c r="AN32" s="360">
        <v>1.2167219999999999E-2</v>
      </c>
      <c r="AO32" s="360">
        <v>3.2068270000000003E-2</v>
      </c>
      <c r="AP32" s="360">
        <v>4.383393E-2</v>
      </c>
      <c r="AQ32" s="360">
        <v>6.5743499999999996E-3</v>
      </c>
      <c r="AR32" s="360">
        <v>1.411106E-2</v>
      </c>
      <c r="AS32" s="360">
        <v>1.1596195300000001</v>
      </c>
      <c r="AT32" s="360">
        <v>2.2833530000000001E-2</v>
      </c>
      <c r="AU32" s="360">
        <v>2.547435E-2</v>
      </c>
      <c r="AV32" s="360">
        <v>1.369391E-2</v>
      </c>
      <c r="AW32" s="360">
        <v>4.927993E-2</v>
      </c>
      <c r="AX32" s="360">
        <v>4.2191600000000003E-2</v>
      </c>
      <c r="AY32" s="360">
        <v>2.08174E-2</v>
      </c>
      <c r="AZ32" s="360">
        <v>8.2926000000000007E-3</v>
      </c>
      <c r="BA32" s="362">
        <v>3.5165809999999999E-2</v>
      </c>
      <c r="BC32" s="400" t="s">
        <v>210</v>
      </c>
      <c r="BD32" s="358" t="s">
        <v>86</v>
      </c>
      <c r="BE32" s="359">
        <v>3.935795120656645E-3</v>
      </c>
      <c r="BF32" s="360">
        <v>2.7270248159258249E-3</v>
      </c>
      <c r="BG32" s="360">
        <v>4.4203615722661488E-3</v>
      </c>
      <c r="BH32" s="360">
        <v>4.7744411226629778E-3</v>
      </c>
      <c r="BI32" s="360">
        <v>5.4369607465045407E-3</v>
      </c>
      <c r="BJ32" s="360">
        <v>1.3905554430090436E-2</v>
      </c>
      <c r="BK32" s="360">
        <v>3.698084581831974E-3</v>
      </c>
      <c r="BL32" s="360">
        <v>3.9769432791022883E-3</v>
      </c>
      <c r="BM32" s="360">
        <v>4.6228373702422148E-3</v>
      </c>
      <c r="BN32" s="360">
        <v>2.5478016111812095E-3</v>
      </c>
      <c r="BO32" s="360">
        <v>3.7543664914628972E-3</v>
      </c>
      <c r="BP32" s="360">
        <v>8.3623417198945785E-3</v>
      </c>
      <c r="BQ32" s="360">
        <v>6.6284186486938118E-3</v>
      </c>
      <c r="BR32" s="360">
        <v>1.0035266404324559E-2</v>
      </c>
      <c r="BS32" s="360">
        <v>5.074786324786325E-3</v>
      </c>
      <c r="BT32" s="360">
        <v>5.3463485546687561E-3</v>
      </c>
      <c r="BU32" s="360">
        <v>1.5329080397573549E-2</v>
      </c>
      <c r="BV32" s="360">
        <v>1.1719418306244653E-2</v>
      </c>
      <c r="BW32" s="360">
        <v>3.5043571741728576E-3</v>
      </c>
      <c r="BX32" s="360">
        <v>4.9556140864305924E-3</v>
      </c>
      <c r="BY32" s="360">
        <v>8.3152477762406564E-3</v>
      </c>
      <c r="BZ32" s="360">
        <v>1.1779288378788652E-2</v>
      </c>
      <c r="CA32" s="360">
        <v>4.3638694477167207E-2</v>
      </c>
      <c r="CB32" s="360">
        <v>9.4829427772669429E-3</v>
      </c>
      <c r="CC32" s="360">
        <v>4.0507081096550948E-2</v>
      </c>
      <c r="CD32" s="360">
        <v>5.4235458005345565E-2</v>
      </c>
      <c r="CE32" s="360">
        <v>3.5358445536715264E-3</v>
      </c>
      <c r="CF32" s="360">
        <v>8.8171005297102267E-3</v>
      </c>
      <c r="CG32" s="360">
        <v>0.22578691751922705</v>
      </c>
      <c r="CH32" s="360">
        <v>2.7378357612155613E-2</v>
      </c>
      <c r="CI32" s="360">
        <v>3.0251938689488611E-2</v>
      </c>
      <c r="CJ32" s="360">
        <v>1.2926938070947845E-2</v>
      </c>
      <c r="CK32" s="360">
        <v>6.4766577675156936E-2</v>
      </c>
      <c r="CL32" s="360">
        <v>5.3894914523775317E-2</v>
      </c>
      <c r="CM32" s="360">
        <v>2.2153976092019384E-2</v>
      </c>
      <c r="CN32" s="360">
        <v>0</v>
      </c>
      <c r="CO32" s="362">
        <v>4.3336465645901275E-2</v>
      </c>
    </row>
    <row r="33" spans="2:93" ht="20.100000000000001" customHeight="1">
      <c r="B33" s="363" t="s">
        <v>211</v>
      </c>
      <c r="C33" s="364" t="s">
        <v>26</v>
      </c>
      <c r="D33" s="365">
        <v>1</v>
      </c>
      <c r="E33" s="366">
        <v>0.72110454267479973</v>
      </c>
      <c r="F33" s="366">
        <v>0.39730175779718691</v>
      </c>
      <c r="G33" s="367">
        <v>5.4533439970351786E-3</v>
      </c>
      <c r="H33" s="366">
        <v>7.3312765590453646E-2</v>
      </c>
      <c r="I33" s="368">
        <v>7.3312765590453646E-2</v>
      </c>
      <c r="K33" s="394" t="s">
        <v>334</v>
      </c>
      <c r="L33" s="439">
        <v>476667</v>
      </c>
      <c r="M33" s="395">
        <v>441141</v>
      </c>
      <c r="O33" s="401" t="s">
        <v>211</v>
      </c>
      <c r="P33" s="364" t="s">
        <v>26</v>
      </c>
      <c r="Q33" s="365">
        <v>4.9065999999999997E-4</v>
      </c>
      <c r="R33" s="366">
        <v>3.8816000000000002E-4</v>
      </c>
      <c r="S33" s="366">
        <v>5.4151000000000004E-4</v>
      </c>
      <c r="T33" s="366">
        <v>2.4572E-4</v>
      </c>
      <c r="U33" s="366">
        <v>4.7529000000000001E-4</v>
      </c>
      <c r="V33" s="366">
        <v>1.303E-4</v>
      </c>
      <c r="W33" s="366">
        <v>1.31306E-3</v>
      </c>
      <c r="X33" s="366">
        <v>2.4755000000000003E-4</v>
      </c>
      <c r="Y33" s="366">
        <v>7.4921999999999999E-4</v>
      </c>
      <c r="Z33" s="366">
        <v>5.4378E-4</v>
      </c>
      <c r="AA33" s="366">
        <v>3.1137999999999999E-4</v>
      </c>
      <c r="AB33" s="366">
        <v>3.3951000000000001E-4</v>
      </c>
      <c r="AC33" s="366">
        <v>4.8040000000000002E-4</v>
      </c>
      <c r="AD33" s="366">
        <v>3.4363999999999998E-4</v>
      </c>
      <c r="AE33" s="366">
        <v>2.0150999999999999E-4</v>
      </c>
      <c r="AF33" s="366">
        <v>1.2651000000000001E-4</v>
      </c>
      <c r="AG33" s="366">
        <v>1.4243E-4</v>
      </c>
      <c r="AH33" s="366">
        <v>2.6937E-4</v>
      </c>
      <c r="AI33" s="366">
        <v>1.7229999999999999E-4</v>
      </c>
      <c r="AJ33" s="366">
        <v>2.2546999999999999E-4</v>
      </c>
      <c r="AK33" s="366">
        <v>1.01084E-3</v>
      </c>
      <c r="AL33" s="366">
        <v>3.1683999999999998E-4</v>
      </c>
      <c r="AM33" s="366">
        <v>7.0682999999999998E-4</v>
      </c>
      <c r="AN33" s="366">
        <v>5.4458000000000002E-4</v>
      </c>
      <c r="AO33" s="366">
        <v>3.3631999999999998E-4</v>
      </c>
      <c r="AP33" s="366">
        <v>7.2407999999999999E-4</v>
      </c>
      <c r="AQ33" s="366">
        <v>3.4622E-4</v>
      </c>
      <c r="AR33" s="366">
        <v>2.4072000000000001E-4</v>
      </c>
      <c r="AS33" s="366">
        <v>4.6771999999999997E-4</v>
      </c>
      <c r="AT33" s="366">
        <v>1.0000994000000001</v>
      </c>
      <c r="AU33" s="366">
        <v>4.2059999999999998E-4</v>
      </c>
      <c r="AV33" s="366">
        <v>2.5872999999999998E-4</v>
      </c>
      <c r="AW33" s="366">
        <v>9.1200000000000005E-4</v>
      </c>
      <c r="AX33" s="366">
        <v>3.9647E-4</v>
      </c>
      <c r="AY33" s="366">
        <v>4.2471000000000002E-4</v>
      </c>
      <c r="AZ33" s="366">
        <v>1.6222E-4</v>
      </c>
      <c r="BA33" s="368">
        <v>0.10038471</v>
      </c>
      <c r="BC33" s="401" t="s">
        <v>211</v>
      </c>
      <c r="BD33" s="364" t="s">
        <v>26</v>
      </c>
      <c r="BE33" s="365">
        <v>0</v>
      </c>
      <c r="BF33" s="366">
        <v>0</v>
      </c>
      <c r="BG33" s="366">
        <v>0</v>
      </c>
      <c r="BH33" s="366">
        <v>0</v>
      </c>
      <c r="BI33" s="366">
        <v>0</v>
      </c>
      <c r="BJ33" s="366">
        <v>0</v>
      </c>
      <c r="BK33" s="366">
        <v>0</v>
      </c>
      <c r="BL33" s="366">
        <v>0</v>
      </c>
      <c r="BM33" s="366">
        <v>0</v>
      </c>
      <c r="BN33" s="366">
        <v>0</v>
      </c>
      <c r="BO33" s="366">
        <v>0</v>
      </c>
      <c r="BP33" s="366">
        <v>0</v>
      </c>
      <c r="BQ33" s="366">
        <v>0</v>
      </c>
      <c r="BR33" s="366">
        <v>0</v>
      </c>
      <c r="BS33" s="366">
        <v>0</v>
      </c>
      <c r="BT33" s="366">
        <v>0</v>
      </c>
      <c r="BU33" s="366">
        <v>0</v>
      </c>
      <c r="BV33" s="366">
        <v>0</v>
      </c>
      <c r="BW33" s="366">
        <v>0</v>
      </c>
      <c r="BX33" s="366">
        <v>0</v>
      </c>
      <c r="BY33" s="366">
        <v>0</v>
      </c>
      <c r="BZ33" s="366">
        <v>0</v>
      </c>
      <c r="CA33" s="366">
        <v>0</v>
      </c>
      <c r="CB33" s="366">
        <v>0</v>
      </c>
      <c r="CC33" s="366">
        <v>0</v>
      </c>
      <c r="CD33" s="366">
        <v>0</v>
      </c>
      <c r="CE33" s="366">
        <v>0</v>
      </c>
      <c r="CF33" s="366">
        <v>0</v>
      </c>
      <c r="CG33" s="366">
        <v>0</v>
      </c>
      <c r="CH33" s="366">
        <v>0</v>
      </c>
      <c r="CI33" s="366">
        <v>0</v>
      </c>
      <c r="CJ33" s="366">
        <v>0</v>
      </c>
      <c r="CK33" s="366">
        <v>0</v>
      </c>
      <c r="CL33" s="366">
        <v>0</v>
      </c>
      <c r="CM33" s="366">
        <v>0</v>
      </c>
      <c r="CN33" s="366">
        <v>0</v>
      </c>
      <c r="CO33" s="368">
        <v>0.10028927827833362</v>
      </c>
    </row>
    <row r="34" spans="2:93" ht="20.100000000000001" customHeight="1">
      <c r="B34" s="369" t="s">
        <v>212</v>
      </c>
      <c r="C34" s="370" t="s">
        <v>28</v>
      </c>
      <c r="D34" s="371">
        <v>0.92835247513815544</v>
      </c>
      <c r="E34" s="372">
        <v>0.69198759365258111</v>
      </c>
      <c r="F34" s="372">
        <v>0.42418668357962031</v>
      </c>
      <c r="G34" s="373">
        <v>2.4957109128647056E-2</v>
      </c>
      <c r="H34" s="372">
        <v>7.3272419285195733E-2</v>
      </c>
      <c r="I34" s="374">
        <v>7.3006704552104604E-2</v>
      </c>
      <c r="K34" s="394" t="s">
        <v>331</v>
      </c>
      <c r="L34" s="439">
        <v>476691</v>
      </c>
      <c r="M34" s="395">
        <v>429369</v>
      </c>
      <c r="O34" s="402" t="s">
        <v>212</v>
      </c>
      <c r="P34" s="370" t="s">
        <v>28</v>
      </c>
      <c r="Q34" s="371">
        <v>1.7667E-4</v>
      </c>
      <c r="R34" s="372">
        <v>2.0858000000000001E-4</v>
      </c>
      <c r="S34" s="372">
        <v>3.2253000000000002E-4</v>
      </c>
      <c r="T34" s="372">
        <v>2.118E-4</v>
      </c>
      <c r="U34" s="372">
        <v>3.4038999999999999E-4</v>
      </c>
      <c r="V34" s="372">
        <v>4.5160000000000003E-4</v>
      </c>
      <c r="W34" s="372">
        <v>1.2871000000000001E-4</v>
      </c>
      <c r="X34" s="372">
        <v>2.8810000000000001E-4</v>
      </c>
      <c r="Y34" s="372">
        <v>4.0585000000000003E-4</v>
      </c>
      <c r="Z34" s="372">
        <v>1.8158000000000001E-4</v>
      </c>
      <c r="AA34" s="372">
        <v>1.4519000000000001E-4</v>
      </c>
      <c r="AB34" s="372">
        <v>6.4747000000000003E-4</v>
      </c>
      <c r="AC34" s="372">
        <v>6.4712000000000005E-4</v>
      </c>
      <c r="AD34" s="372">
        <v>4.2591999999999999E-4</v>
      </c>
      <c r="AE34" s="372">
        <v>3.7100000000000002E-4</v>
      </c>
      <c r="AF34" s="372">
        <v>1.02947E-3</v>
      </c>
      <c r="AG34" s="372">
        <v>1.31072E-3</v>
      </c>
      <c r="AH34" s="372">
        <v>1.1765199999999999E-3</v>
      </c>
      <c r="AI34" s="372">
        <v>4.2205999999999998E-4</v>
      </c>
      <c r="AJ34" s="372">
        <v>2.0010000000000001E-4</v>
      </c>
      <c r="AK34" s="372">
        <v>3.4246999999999999E-4</v>
      </c>
      <c r="AL34" s="372">
        <v>7.8910000000000004E-4</v>
      </c>
      <c r="AM34" s="372">
        <v>4.3179999999999998E-4</v>
      </c>
      <c r="AN34" s="372">
        <v>3.9197E-4</v>
      </c>
      <c r="AO34" s="372">
        <v>4.3721E-4</v>
      </c>
      <c r="AP34" s="372">
        <v>5.1002999999999997E-4</v>
      </c>
      <c r="AQ34" s="372">
        <v>7.6279999999999995E-5</v>
      </c>
      <c r="AR34" s="372">
        <v>6.1412000000000001E-4</v>
      </c>
      <c r="AS34" s="372">
        <v>5.4129E-3</v>
      </c>
      <c r="AT34" s="372">
        <v>2.7315E-4</v>
      </c>
      <c r="AU34" s="372">
        <v>1.0001995699999999</v>
      </c>
      <c r="AV34" s="372">
        <v>2.419E-4</v>
      </c>
      <c r="AW34" s="372">
        <v>3.1665000000000003E-4</v>
      </c>
      <c r="AX34" s="372">
        <v>6.5976999999999995E-4</v>
      </c>
      <c r="AY34" s="372">
        <v>6.7555999999999996E-4</v>
      </c>
      <c r="AZ34" s="372">
        <v>1.6904999999999999E-4</v>
      </c>
      <c r="BA34" s="374">
        <v>2.47817E-3</v>
      </c>
      <c r="BC34" s="402" t="s">
        <v>212</v>
      </c>
      <c r="BD34" s="370" t="s">
        <v>28</v>
      </c>
      <c r="BE34" s="371">
        <v>3.0803935321213963E-5</v>
      </c>
      <c r="BF34" s="372">
        <v>0</v>
      </c>
      <c r="BG34" s="372">
        <v>1.8033529483747282E-4</v>
      </c>
      <c r="BH34" s="372">
        <v>8.9241890143233234E-5</v>
      </c>
      <c r="BI34" s="372">
        <v>1.8904592303562381E-4</v>
      </c>
      <c r="BJ34" s="372">
        <v>2.856949920265125E-4</v>
      </c>
      <c r="BK34" s="372">
        <v>0</v>
      </c>
      <c r="BL34" s="372">
        <v>1.637163614038678E-4</v>
      </c>
      <c r="BM34" s="372">
        <v>2.3529411764705883E-4</v>
      </c>
      <c r="BN34" s="372">
        <v>9.7059108997379407E-5</v>
      </c>
      <c r="BO34" s="372">
        <v>3.2646665143155627E-5</v>
      </c>
      <c r="BP34" s="372">
        <v>5.7466329354725779E-4</v>
      </c>
      <c r="BQ34" s="372">
        <v>5.5700997047847158E-4</v>
      </c>
      <c r="BR34" s="372">
        <v>3.1317656349995235E-4</v>
      </c>
      <c r="BS34" s="372">
        <v>2.6709401709401712E-4</v>
      </c>
      <c r="BT34" s="372">
        <v>9.3979892278032843E-4</v>
      </c>
      <c r="BU34" s="372">
        <v>1.2246176629738274E-3</v>
      </c>
      <c r="BV34" s="372">
        <v>1.1120615911035072E-3</v>
      </c>
      <c r="BW34" s="372">
        <v>3.4232795017626885E-4</v>
      </c>
      <c r="BX34" s="372">
        <v>1.9510291678860601E-5</v>
      </c>
      <c r="BY34" s="372">
        <v>1.755145386186217E-4</v>
      </c>
      <c r="BZ34" s="372">
        <v>6.4721364718618962E-4</v>
      </c>
      <c r="CA34" s="372">
        <v>8.6619083916568496E-5</v>
      </c>
      <c r="CB34" s="372">
        <v>2.229095265958929E-4</v>
      </c>
      <c r="CC34" s="372">
        <v>2.1898063430667695E-4</v>
      </c>
      <c r="CD34" s="372">
        <v>2.2995247648819245E-4</v>
      </c>
      <c r="CE34" s="372">
        <v>1.1278611016496097E-6</v>
      </c>
      <c r="CF34" s="372">
        <v>4.5732969870255206E-4</v>
      </c>
      <c r="CG34" s="372">
        <v>4.9425211270713353E-3</v>
      </c>
      <c r="CH34" s="372">
        <v>1.0388408887773823E-4</v>
      </c>
      <c r="CI34" s="372">
        <v>0</v>
      </c>
      <c r="CJ34" s="372">
        <v>1.0050268976935514E-4</v>
      </c>
      <c r="CK34" s="372">
        <v>0</v>
      </c>
      <c r="CL34" s="372">
        <v>4.1301537135469041E-4</v>
      </c>
      <c r="CM34" s="372">
        <v>5.0801322924985475E-4</v>
      </c>
      <c r="CN34" s="372">
        <v>0</v>
      </c>
      <c r="CO34" s="374">
        <v>2.4137232141212021E-3</v>
      </c>
    </row>
    <row r="35" spans="2:93" ht="20.100000000000001" customHeight="1">
      <c r="B35" s="357" t="s">
        <v>213</v>
      </c>
      <c r="C35" s="358" t="s">
        <v>214</v>
      </c>
      <c r="D35" s="359">
        <v>0.9687873648395674</v>
      </c>
      <c r="E35" s="360">
        <v>0.59139926192235193</v>
      </c>
      <c r="F35" s="360">
        <v>0.51428813239554327</v>
      </c>
      <c r="G35" s="361">
        <v>5.6226977106764456E-2</v>
      </c>
      <c r="H35" s="360">
        <v>0.12640064603834267</v>
      </c>
      <c r="I35" s="362">
        <v>0.12447258127934635</v>
      </c>
      <c r="K35" s="394"/>
      <c r="L35" s="439"/>
      <c r="M35" s="395"/>
      <c r="O35" s="400" t="s">
        <v>213</v>
      </c>
      <c r="P35" s="358" t="s">
        <v>214</v>
      </c>
      <c r="Q35" s="359">
        <v>6.9759999999999996E-5</v>
      </c>
      <c r="R35" s="360">
        <v>1.8085E-4</v>
      </c>
      <c r="S35" s="360">
        <v>5.0349999999999997E-5</v>
      </c>
      <c r="T35" s="360">
        <v>3.5960000000000001E-5</v>
      </c>
      <c r="U35" s="360">
        <v>4.3139999999999997E-5</v>
      </c>
      <c r="V35" s="360">
        <v>4.6199999999999998E-5</v>
      </c>
      <c r="W35" s="360">
        <v>5.1589999999999999E-5</v>
      </c>
      <c r="X35" s="360">
        <v>2.5150000000000001E-5</v>
      </c>
      <c r="Y35" s="360">
        <v>7.7239999999999999E-5</v>
      </c>
      <c r="Z35" s="360">
        <v>2.2189999999999999E-5</v>
      </c>
      <c r="AA35" s="360">
        <v>4.0509999999999997E-5</v>
      </c>
      <c r="AB35" s="360">
        <v>3.0110000000000001E-5</v>
      </c>
      <c r="AC35" s="360">
        <v>2.6820000000000001E-5</v>
      </c>
      <c r="AD35" s="360">
        <v>2.251E-5</v>
      </c>
      <c r="AE35" s="360">
        <v>2.8240000000000001E-5</v>
      </c>
      <c r="AF35" s="360">
        <v>2.4839999999999999E-5</v>
      </c>
      <c r="AG35" s="360">
        <v>2.6599999999999999E-5</v>
      </c>
      <c r="AH35" s="360">
        <v>1.942E-5</v>
      </c>
      <c r="AI35" s="360">
        <v>2.2269999999999999E-5</v>
      </c>
      <c r="AJ35" s="360">
        <v>1.1186E-4</v>
      </c>
      <c r="AK35" s="360">
        <v>4.693E-5</v>
      </c>
      <c r="AL35" s="360">
        <v>3.5819999999999999E-5</v>
      </c>
      <c r="AM35" s="360">
        <v>1.4441000000000001E-4</v>
      </c>
      <c r="AN35" s="360">
        <v>6.7890000000000002E-5</v>
      </c>
      <c r="AO35" s="360">
        <v>7.7700000000000005E-5</v>
      </c>
      <c r="AP35" s="360">
        <v>1.7359999999999999E-4</v>
      </c>
      <c r="AQ35" s="360">
        <v>3.0549999999999997E-5</v>
      </c>
      <c r="AR35" s="360">
        <v>7.0916000000000002E-4</v>
      </c>
      <c r="AS35" s="360">
        <v>5.2667999999999997E-4</v>
      </c>
      <c r="AT35" s="360">
        <v>5.694E-5</v>
      </c>
      <c r="AU35" s="360">
        <v>5.3860000000000003E-5</v>
      </c>
      <c r="AV35" s="360">
        <v>1.01335946</v>
      </c>
      <c r="AW35" s="360">
        <v>6.1290000000000004E-5</v>
      </c>
      <c r="AX35" s="360">
        <v>5.9089999999999998E-5</v>
      </c>
      <c r="AY35" s="360">
        <v>3.1053999999999999E-4</v>
      </c>
      <c r="AZ35" s="360">
        <v>5.9290000000000003E-5</v>
      </c>
      <c r="BA35" s="362">
        <v>1.8738000000000001E-4</v>
      </c>
      <c r="BC35" s="400" t="s">
        <v>213</v>
      </c>
      <c r="BD35" s="358" t="s">
        <v>98</v>
      </c>
      <c r="BE35" s="359">
        <v>0</v>
      </c>
      <c r="BF35" s="360">
        <v>0</v>
      </c>
      <c r="BG35" s="360">
        <v>0</v>
      </c>
      <c r="BH35" s="360">
        <v>0</v>
      </c>
      <c r="BI35" s="360">
        <v>0</v>
      </c>
      <c r="BJ35" s="360">
        <v>1.0388908800964091E-5</v>
      </c>
      <c r="BK35" s="360">
        <v>0</v>
      </c>
      <c r="BL35" s="360">
        <v>0</v>
      </c>
      <c r="BM35" s="360">
        <v>0</v>
      </c>
      <c r="BN35" s="360">
        <v>0</v>
      </c>
      <c r="BO35" s="360">
        <v>0</v>
      </c>
      <c r="BP35" s="360">
        <v>0</v>
      </c>
      <c r="BQ35" s="360">
        <v>0</v>
      </c>
      <c r="BR35" s="360">
        <v>0</v>
      </c>
      <c r="BS35" s="360">
        <v>0</v>
      </c>
      <c r="BT35" s="360">
        <v>0</v>
      </c>
      <c r="BU35" s="360">
        <v>0</v>
      </c>
      <c r="BV35" s="360">
        <v>0</v>
      </c>
      <c r="BW35" s="360">
        <v>0</v>
      </c>
      <c r="BX35" s="360">
        <v>0</v>
      </c>
      <c r="BY35" s="360">
        <v>0</v>
      </c>
      <c r="BZ35" s="360">
        <v>0</v>
      </c>
      <c r="CA35" s="360">
        <v>8.6619083916568496E-5</v>
      </c>
      <c r="CB35" s="360">
        <v>0</v>
      </c>
      <c r="CC35" s="360">
        <v>1.9513125829307847E-5</v>
      </c>
      <c r="CD35" s="360">
        <v>1.1664256053748891E-4</v>
      </c>
      <c r="CE35" s="360">
        <v>1.2406472118145706E-5</v>
      </c>
      <c r="CF35" s="360">
        <v>6.4458280368312449E-4</v>
      </c>
      <c r="CG35" s="360">
        <v>4.3639323443387784E-4</v>
      </c>
      <c r="CH35" s="360">
        <v>1.5680617189092564E-5</v>
      </c>
      <c r="CI35" s="360">
        <v>1.107144721213051E-5</v>
      </c>
      <c r="CJ35" s="360">
        <v>1.3574915939197636E-2</v>
      </c>
      <c r="CK35" s="360">
        <v>0</v>
      </c>
      <c r="CL35" s="360">
        <v>1.9752909064789543E-5</v>
      </c>
      <c r="CM35" s="360">
        <v>2.6132367759766189E-4</v>
      </c>
      <c r="CN35" s="360">
        <v>0</v>
      </c>
      <c r="CO35" s="362">
        <v>1.2897757632708714E-4</v>
      </c>
    </row>
    <row r="36" spans="2:93" ht="20.100000000000001" customHeight="1">
      <c r="B36" s="357" t="s">
        <v>215</v>
      </c>
      <c r="C36" s="358" t="s">
        <v>216</v>
      </c>
      <c r="D36" s="359">
        <v>0.92870726511002766</v>
      </c>
      <c r="E36" s="360">
        <v>0.59901868821704307</v>
      </c>
      <c r="F36" s="360">
        <v>0.47079875892921569</v>
      </c>
      <c r="G36" s="361">
        <v>1.5198437504991955E-2</v>
      </c>
      <c r="H36" s="360">
        <v>0.10901219424200881</v>
      </c>
      <c r="I36" s="362">
        <v>0.10188325275993938</v>
      </c>
      <c r="K36" s="394"/>
      <c r="L36" s="439"/>
      <c r="M36" s="395"/>
      <c r="O36" s="400" t="s">
        <v>215</v>
      </c>
      <c r="P36" s="358" t="s">
        <v>216</v>
      </c>
      <c r="Q36" s="359">
        <v>3.5557900000000001E-3</v>
      </c>
      <c r="R36" s="360">
        <v>2.1171599999999999E-3</v>
      </c>
      <c r="S36" s="360">
        <v>2.2028299999999998E-3</v>
      </c>
      <c r="T36" s="360">
        <v>1.42775E-3</v>
      </c>
      <c r="U36" s="360">
        <v>1.50505E-3</v>
      </c>
      <c r="V36" s="360">
        <v>1.6767900000000001E-3</v>
      </c>
      <c r="W36" s="360">
        <v>7.1371E-4</v>
      </c>
      <c r="X36" s="360">
        <v>7.8994000000000004E-4</v>
      </c>
      <c r="Y36" s="360">
        <v>1.5016599999999999E-3</v>
      </c>
      <c r="Z36" s="360">
        <v>8.5389000000000005E-4</v>
      </c>
      <c r="AA36" s="360">
        <v>1.7355000000000001E-3</v>
      </c>
      <c r="AB36" s="360">
        <v>4.9790000000000001E-4</v>
      </c>
      <c r="AC36" s="360">
        <v>1.1403299999999999E-3</v>
      </c>
      <c r="AD36" s="360">
        <v>6.5107000000000001E-4</v>
      </c>
      <c r="AE36" s="360">
        <v>7.9608999999999995E-4</v>
      </c>
      <c r="AF36" s="360">
        <v>6.6063999999999999E-4</v>
      </c>
      <c r="AG36" s="360">
        <v>9.1401000000000004E-4</v>
      </c>
      <c r="AH36" s="360">
        <v>6.8921E-4</v>
      </c>
      <c r="AI36" s="360">
        <v>4.6422E-4</v>
      </c>
      <c r="AJ36" s="360">
        <v>1.3741000000000001E-3</v>
      </c>
      <c r="AK36" s="360">
        <v>1.23291E-3</v>
      </c>
      <c r="AL36" s="360">
        <v>1.8423199999999999E-3</v>
      </c>
      <c r="AM36" s="360">
        <v>7.0783199999999999E-3</v>
      </c>
      <c r="AN36" s="360">
        <v>2.2876099999999998E-3</v>
      </c>
      <c r="AO36" s="360">
        <v>9.6082999999999997E-4</v>
      </c>
      <c r="AP36" s="360">
        <v>3.3938800000000002E-3</v>
      </c>
      <c r="AQ36" s="360">
        <v>5.5917E-4</v>
      </c>
      <c r="AR36" s="360">
        <v>1.64959E-3</v>
      </c>
      <c r="AS36" s="360">
        <v>1.8491099999999999E-3</v>
      </c>
      <c r="AT36" s="360">
        <v>3.8214E-4</v>
      </c>
      <c r="AU36" s="360">
        <v>2.1765500000000002E-3</v>
      </c>
      <c r="AV36" s="360">
        <v>1.4309800000000001E-3</v>
      </c>
      <c r="AW36" s="360">
        <v>1.0004073600000001</v>
      </c>
      <c r="AX36" s="360">
        <v>2.32074E-3</v>
      </c>
      <c r="AY36" s="360">
        <v>3.2610199999999999E-3</v>
      </c>
      <c r="AZ36" s="360">
        <v>4.7843000000000001E-4</v>
      </c>
      <c r="BA36" s="362">
        <v>6.0227000000000002E-4</v>
      </c>
      <c r="BC36" s="400" t="s">
        <v>215</v>
      </c>
      <c r="BD36" s="358" t="s">
        <v>216</v>
      </c>
      <c r="BE36" s="359">
        <v>2.9998293935889903E-3</v>
      </c>
      <c r="BF36" s="360">
        <v>1.636214889555495E-3</v>
      </c>
      <c r="BG36" s="360">
        <v>1.2194100889010068E-3</v>
      </c>
      <c r="BH36" s="360">
        <v>1.1155236267904154E-3</v>
      </c>
      <c r="BI36" s="360">
        <v>9.6035328902096899E-4</v>
      </c>
      <c r="BJ36" s="360">
        <v>1.2674468737176191E-3</v>
      </c>
      <c r="BK36" s="360">
        <v>4.7411340792717616E-4</v>
      </c>
      <c r="BL36" s="360">
        <v>4.5021999386063644E-4</v>
      </c>
      <c r="BM36" s="360">
        <v>1.0795847750865051E-3</v>
      </c>
      <c r="BN36" s="360">
        <v>6.5514898573231103E-4</v>
      </c>
      <c r="BO36" s="360">
        <v>1.3385132708693807E-3</v>
      </c>
      <c r="BP36" s="360">
        <v>2.5760768331428799E-4</v>
      </c>
      <c r="BQ36" s="360">
        <v>9.4691694981340166E-4</v>
      </c>
      <c r="BR36" s="360">
        <v>4.318335223415492E-4</v>
      </c>
      <c r="BS36" s="360">
        <v>5.3418803418803424E-4</v>
      </c>
      <c r="BT36" s="360">
        <v>3.7194458877408767E-4</v>
      </c>
      <c r="BU36" s="360">
        <v>6.8350753282260133E-4</v>
      </c>
      <c r="BV36" s="360">
        <v>5.1325919589392647E-4</v>
      </c>
      <c r="BW36" s="360">
        <v>2.522416474983034E-4</v>
      </c>
      <c r="BX36" s="360">
        <v>9.3649400058530877E-4</v>
      </c>
      <c r="BY36" s="360">
        <v>8.8940513389885827E-4</v>
      </c>
      <c r="BZ36" s="360">
        <v>1.4670176002886965E-3</v>
      </c>
      <c r="CA36" s="360">
        <v>6.479107476959324E-3</v>
      </c>
      <c r="CB36" s="360">
        <v>1.9133067699480806E-3</v>
      </c>
      <c r="CC36" s="360">
        <v>6.1466346362319723E-4</v>
      </c>
      <c r="CD36" s="360">
        <v>3.0860288873632781E-3</v>
      </c>
      <c r="CE36" s="360">
        <v>2.5940805337941019E-4</v>
      </c>
      <c r="CF36" s="360">
        <v>1.1559278211300725E-3</v>
      </c>
      <c r="CG36" s="360">
        <v>1.3214379402239334E-3</v>
      </c>
      <c r="CH36" s="360">
        <v>1.9600771486365704E-6</v>
      </c>
      <c r="CI36" s="360">
        <v>1.8995440145383917E-3</v>
      </c>
      <c r="CJ36" s="360">
        <v>1.0861343315425047E-3</v>
      </c>
      <c r="CK36" s="360">
        <v>0</v>
      </c>
      <c r="CL36" s="360">
        <v>2.0866254848441318E-3</v>
      </c>
      <c r="CM36" s="360">
        <v>2.8933757583613122E-3</v>
      </c>
      <c r="CN36" s="360">
        <v>0</v>
      </c>
      <c r="CO36" s="362">
        <v>2.3952978460744752E-4</v>
      </c>
    </row>
    <row r="37" spans="2:93" ht="20.100000000000001" customHeight="1">
      <c r="B37" s="357" t="s">
        <v>217</v>
      </c>
      <c r="C37" s="358" t="s">
        <v>32</v>
      </c>
      <c r="D37" s="359">
        <v>0.57738274795481459</v>
      </c>
      <c r="E37" s="360">
        <v>0.5825114926016377</v>
      </c>
      <c r="F37" s="360">
        <v>0.36373186323804052</v>
      </c>
      <c r="G37" s="361">
        <v>1.4046693808698727E-2</v>
      </c>
      <c r="H37" s="360">
        <v>0.10639275966096826</v>
      </c>
      <c r="I37" s="362">
        <v>9.3242709380836092E-2</v>
      </c>
      <c r="K37" s="394"/>
      <c r="L37" s="439"/>
      <c r="M37" s="395"/>
      <c r="O37" s="400" t="s">
        <v>217</v>
      </c>
      <c r="P37" s="358" t="s">
        <v>32</v>
      </c>
      <c r="Q37" s="359">
        <v>3.4077360000000001E-2</v>
      </c>
      <c r="R37" s="360">
        <v>5.2222589999999999E-2</v>
      </c>
      <c r="S37" s="360">
        <v>4.4694739999999997E-2</v>
      </c>
      <c r="T37" s="360">
        <v>3.7805930000000001E-2</v>
      </c>
      <c r="U37" s="360">
        <v>3.0438199999999999E-2</v>
      </c>
      <c r="V37" s="360">
        <v>7.1550740000000002E-2</v>
      </c>
      <c r="W37" s="360">
        <v>3.4450599999999998E-2</v>
      </c>
      <c r="X37" s="360">
        <v>4.4143729999999999E-2</v>
      </c>
      <c r="Y37" s="360">
        <v>6.0795960000000003E-2</v>
      </c>
      <c r="Z37" s="360">
        <v>1.6942180000000001E-2</v>
      </c>
      <c r="AA37" s="360">
        <v>3.1139380000000001E-2</v>
      </c>
      <c r="AB37" s="360">
        <v>2.8980329999999999E-2</v>
      </c>
      <c r="AC37" s="360">
        <v>3.708881E-2</v>
      </c>
      <c r="AD37" s="360">
        <v>3.8601530000000002E-2</v>
      </c>
      <c r="AE37" s="360">
        <v>3.5923749999999997E-2</v>
      </c>
      <c r="AF37" s="360">
        <v>4.5911550000000002E-2</v>
      </c>
      <c r="AG37" s="360">
        <v>4.0391499999999997E-2</v>
      </c>
      <c r="AH37" s="360">
        <v>2.8402070000000001E-2</v>
      </c>
      <c r="AI37" s="360">
        <v>2.8581189999999999E-2</v>
      </c>
      <c r="AJ37" s="360">
        <v>5.7046909999999999E-2</v>
      </c>
      <c r="AK37" s="360">
        <v>8.2355960000000006E-2</v>
      </c>
      <c r="AL37" s="360">
        <v>6.5739080000000005E-2</v>
      </c>
      <c r="AM37" s="360">
        <v>0.14488253000000001</v>
      </c>
      <c r="AN37" s="360">
        <v>5.6790800000000002E-2</v>
      </c>
      <c r="AO37" s="360">
        <v>6.4986959999999996E-2</v>
      </c>
      <c r="AP37" s="360">
        <v>9.1018870000000002E-2</v>
      </c>
      <c r="AQ37" s="360">
        <v>2.8460760000000002E-2</v>
      </c>
      <c r="AR37" s="360">
        <v>0.13172420000000001</v>
      </c>
      <c r="AS37" s="360">
        <v>0.11429263000000001</v>
      </c>
      <c r="AT37" s="360">
        <v>6.550446E-2</v>
      </c>
      <c r="AU37" s="360">
        <v>7.4992600000000006E-2</v>
      </c>
      <c r="AV37" s="360">
        <v>4.3636189999999998E-2</v>
      </c>
      <c r="AW37" s="360">
        <v>6.6290779999999994E-2</v>
      </c>
      <c r="AX37" s="360">
        <v>1.09893866</v>
      </c>
      <c r="AY37" s="360">
        <v>4.322873E-2</v>
      </c>
      <c r="AZ37" s="360">
        <v>2.506253E-2</v>
      </c>
      <c r="BA37" s="362">
        <v>3.9275770000000002E-2</v>
      </c>
      <c r="BC37" s="400" t="s">
        <v>217</v>
      </c>
      <c r="BD37" s="358" t="s">
        <v>32</v>
      </c>
      <c r="BE37" s="359">
        <v>1.9998862623926601E-2</v>
      </c>
      <c r="BF37" s="360">
        <v>2.3452413416962095E-2</v>
      </c>
      <c r="BG37" s="360">
        <v>3.8823612760010222E-2</v>
      </c>
      <c r="BH37" s="360">
        <v>3.4715095265717727E-2</v>
      </c>
      <c r="BI37" s="360">
        <v>1.8995334346619482E-2</v>
      </c>
      <c r="BJ37" s="360">
        <v>8.4934523902281928E-2</v>
      </c>
      <c r="BK37" s="360">
        <v>3.242935710221885E-2</v>
      </c>
      <c r="BL37" s="360">
        <v>4.5288038473344928E-2</v>
      </c>
      <c r="BM37" s="360">
        <v>6.0083044982698959E-2</v>
      </c>
      <c r="BN37" s="360">
        <v>1.2472095506163253E-2</v>
      </c>
      <c r="BO37" s="360">
        <v>2.4256472201364631E-2</v>
      </c>
      <c r="BP37" s="360">
        <v>2.9433329149960698E-2</v>
      </c>
      <c r="BQ37" s="360">
        <v>4.2165654765220301E-2</v>
      </c>
      <c r="BR37" s="360">
        <v>4.4922357499800621E-2</v>
      </c>
      <c r="BS37" s="360">
        <v>3.7660256410256408E-2</v>
      </c>
      <c r="BT37" s="360">
        <v>5.272811418414948E-2</v>
      </c>
      <c r="BU37" s="360">
        <v>4.5723805997778602E-2</v>
      </c>
      <c r="BV37" s="360">
        <v>3.0538922155688621E-2</v>
      </c>
      <c r="BW37" s="360">
        <v>2.9944687010155728E-2</v>
      </c>
      <c r="BX37" s="360">
        <v>4.7741683738171885E-2</v>
      </c>
      <c r="BY37" s="360">
        <v>0.10784875379747397</v>
      </c>
      <c r="BZ37" s="360">
        <v>7.9030670081862722E-2</v>
      </c>
      <c r="CA37" s="360">
        <v>0.18453329637585753</v>
      </c>
      <c r="CB37" s="360">
        <v>5.7547809449506347E-2</v>
      </c>
      <c r="CC37" s="360">
        <v>7.8518650212042629E-2</v>
      </c>
      <c r="CD37" s="360">
        <v>0.11819224027034413</v>
      </c>
      <c r="CE37" s="360">
        <v>2.9598458890590706E-2</v>
      </c>
      <c r="CF37" s="360">
        <v>0.17816592785714028</v>
      </c>
      <c r="CG37" s="360">
        <v>0.14430641669669936</v>
      </c>
      <c r="CH37" s="360">
        <v>8.4657692126762107E-2</v>
      </c>
      <c r="CI37" s="360">
        <v>9.9282412057122335E-2</v>
      </c>
      <c r="CJ37" s="360">
        <v>4.693299291720518E-2</v>
      </c>
      <c r="CK37" s="360">
        <v>7.9659427087091422E-2</v>
      </c>
      <c r="CL37" s="360">
        <v>0.13941962361729637</v>
      </c>
      <c r="CM37" s="360">
        <v>3.7120505755392677E-2</v>
      </c>
      <c r="CN37" s="360">
        <v>0</v>
      </c>
      <c r="CO37" s="362">
        <v>2.8061835535164815E-2</v>
      </c>
    </row>
    <row r="38" spans="2:93" ht="19.5" customHeight="1">
      <c r="B38" s="363" t="s">
        <v>218</v>
      </c>
      <c r="C38" s="364" t="s">
        <v>34</v>
      </c>
      <c r="D38" s="365">
        <v>0.81756018762736316</v>
      </c>
      <c r="E38" s="366">
        <v>0.53756998248086063</v>
      </c>
      <c r="F38" s="366">
        <v>0.31884833609988</v>
      </c>
      <c r="G38" s="367">
        <v>9.5286689932279817E-2</v>
      </c>
      <c r="H38" s="366">
        <v>0.222886100507177</v>
      </c>
      <c r="I38" s="368">
        <v>0.16471963105277901</v>
      </c>
      <c r="K38" s="394"/>
      <c r="L38" s="439"/>
      <c r="M38" s="395"/>
      <c r="O38" s="401" t="s">
        <v>218</v>
      </c>
      <c r="P38" s="403" t="s">
        <v>34</v>
      </c>
      <c r="Q38" s="365">
        <v>2.1417200000000002E-3</v>
      </c>
      <c r="R38" s="366">
        <v>2.8423000000000001E-4</v>
      </c>
      <c r="S38" s="366">
        <v>8.3549999999999998E-4</v>
      </c>
      <c r="T38" s="366">
        <v>2.6811000000000001E-4</v>
      </c>
      <c r="U38" s="366">
        <v>4.0001000000000001E-4</v>
      </c>
      <c r="V38" s="366">
        <v>4.7661999999999997E-4</v>
      </c>
      <c r="W38" s="366">
        <v>1.9045999999999999E-4</v>
      </c>
      <c r="X38" s="366">
        <v>2.8646999999999999E-4</v>
      </c>
      <c r="Y38" s="366">
        <v>4.1215000000000002E-4</v>
      </c>
      <c r="Z38" s="366">
        <v>1.0703E-4</v>
      </c>
      <c r="AA38" s="366">
        <v>1.7023E-4</v>
      </c>
      <c r="AB38" s="366">
        <v>2.3194000000000001E-4</v>
      </c>
      <c r="AC38" s="366">
        <v>2.8800000000000001E-4</v>
      </c>
      <c r="AD38" s="366">
        <v>2.6441000000000002E-4</v>
      </c>
      <c r="AE38" s="366">
        <v>1.7984000000000001E-4</v>
      </c>
      <c r="AF38" s="366">
        <v>3.9651999999999998E-4</v>
      </c>
      <c r="AG38" s="366">
        <v>3.5719000000000001E-4</v>
      </c>
      <c r="AH38" s="366">
        <v>1.9122E-4</v>
      </c>
      <c r="AI38" s="366">
        <v>2.4918999999999999E-4</v>
      </c>
      <c r="AJ38" s="366">
        <v>4.4480000000000002E-4</v>
      </c>
      <c r="AK38" s="366">
        <v>5.8520000000000002E-4</v>
      </c>
      <c r="AL38" s="366">
        <v>3.5963999999999999E-4</v>
      </c>
      <c r="AM38" s="366">
        <v>1.0547499999999999E-3</v>
      </c>
      <c r="AN38" s="366">
        <v>3.3362000000000002E-4</v>
      </c>
      <c r="AO38" s="366">
        <v>9.3336000000000005E-4</v>
      </c>
      <c r="AP38" s="366">
        <v>7.8021999999999998E-4</v>
      </c>
      <c r="AQ38" s="366">
        <v>8.6235999999999995E-4</v>
      </c>
      <c r="AR38" s="366">
        <v>7.4527999999999997E-4</v>
      </c>
      <c r="AS38" s="366">
        <v>9.0613699999999991E-3</v>
      </c>
      <c r="AT38" s="366">
        <v>6.5972000000000003E-4</v>
      </c>
      <c r="AU38" s="366">
        <v>8.29475E-3</v>
      </c>
      <c r="AV38" s="366">
        <v>2.0381300000000001E-2</v>
      </c>
      <c r="AW38" s="366">
        <v>2.5183499999999999E-3</v>
      </c>
      <c r="AX38" s="366">
        <v>2.1367199999999999E-3</v>
      </c>
      <c r="AY38" s="366">
        <v>1.0095200499999999</v>
      </c>
      <c r="AZ38" s="366">
        <v>2.7952000000000001E-4</v>
      </c>
      <c r="BA38" s="368">
        <v>3.2772500000000002E-3</v>
      </c>
      <c r="BC38" s="401" t="s">
        <v>218</v>
      </c>
      <c r="BD38" s="403" t="s">
        <v>34</v>
      </c>
      <c r="BE38" s="365">
        <v>2.0425378651451102E-3</v>
      </c>
      <c r="BF38" s="366">
        <v>0</v>
      </c>
      <c r="BG38" s="366">
        <v>2.2541911854684102E-4</v>
      </c>
      <c r="BH38" s="366">
        <v>4.4620945071616617E-5</v>
      </c>
      <c r="BI38" s="366">
        <v>9.0742043057099437E-5</v>
      </c>
      <c r="BJ38" s="366">
        <v>1.8700035841735362E-4</v>
      </c>
      <c r="BK38" s="366">
        <v>0</v>
      </c>
      <c r="BL38" s="366">
        <v>8.8679695760428393E-5</v>
      </c>
      <c r="BM38" s="366">
        <v>1.6608996539792386E-4</v>
      </c>
      <c r="BN38" s="366">
        <v>0</v>
      </c>
      <c r="BO38" s="366">
        <v>0</v>
      </c>
      <c r="BP38" s="366">
        <v>7.2658577345055588E-5</v>
      </c>
      <c r="BQ38" s="366">
        <v>1.1140199409569431E-4</v>
      </c>
      <c r="BR38" s="366">
        <v>7.5862645816758645E-5</v>
      </c>
      <c r="BS38" s="366">
        <v>0</v>
      </c>
      <c r="BT38" s="366">
        <v>2.2998100527252748E-4</v>
      </c>
      <c r="BU38" s="366">
        <v>1.3527753253780652E-4</v>
      </c>
      <c r="BV38" s="366">
        <v>0</v>
      </c>
      <c r="BW38" s="366">
        <v>1.2912370050508387E-4</v>
      </c>
      <c r="BX38" s="366">
        <v>1.95102916788606E-4</v>
      </c>
      <c r="BY38" s="366">
        <v>3.2046193848905645E-4</v>
      </c>
      <c r="BZ38" s="366">
        <v>1.0590768772137648E-4</v>
      </c>
      <c r="CA38" s="366">
        <v>4.6774305314946992E-4</v>
      </c>
      <c r="CB38" s="366">
        <v>7.4303175531964299E-5</v>
      </c>
      <c r="CC38" s="366">
        <v>6.0382283816247059E-4</v>
      </c>
      <c r="CD38" s="366">
        <v>2.5661363318247563E-4</v>
      </c>
      <c r="CE38" s="366">
        <v>8.1995502089926618E-4</v>
      </c>
      <c r="CF38" s="366">
        <v>3.7810723121077137E-4</v>
      </c>
      <c r="CG38" s="366">
        <v>9.154451333573595E-3</v>
      </c>
      <c r="CH38" s="366">
        <v>4.0965612406504317E-4</v>
      </c>
      <c r="CI38" s="366">
        <v>9.5926181916530778E-3</v>
      </c>
      <c r="CJ38" s="366">
        <v>2.4068630994676883E-2</v>
      </c>
      <c r="CK38" s="366">
        <v>2.3522620679702721E-3</v>
      </c>
      <c r="CL38" s="366">
        <v>1.9321936503375952E-3</v>
      </c>
      <c r="CM38" s="366">
        <v>1.1048765088829144E-2</v>
      </c>
      <c r="CN38" s="366">
        <v>0</v>
      </c>
      <c r="CO38" s="368">
        <v>3.4271184566911726E-3</v>
      </c>
    </row>
    <row r="39" spans="2:93" ht="19.5" customHeight="1" thickBot="1">
      <c r="B39" s="369" t="s">
        <v>219</v>
      </c>
      <c r="C39" s="370" t="s">
        <v>36</v>
      </c>
      <c r="D39" s="371">
        <v>1</v>
      </c>
      <c r="E39" s="372">
        <v>0</v>
      </c>
      <c r="F39" s="372">
        <v>0</v>
      </c>
      <c r="G39" s="373">
        <v>0</v>
      </c>
      <c r="H39" s="372">
        <v>0</v>
      </c>
      <c r="I39" s="374">
        <v>0</v>
      </c>
      <c r="K39" s="396"/>
      <c r="L39" s="440"/>
      <c r="M39" s="397"/>
      <c r="O39" s="402" t="s">
        <v>219</v>
      </c>
      <c r="P39" s="404" t="s">
        <v>36</v>
      </c>
      <c r="Q39" s="371">
        <v>1.16541E-3</v>
      </c>
      <c r="R39" s="372">
        <v>1.4018500000000001E-3</v>
      </c>
      <c r="S39" s="372">
        <v>1.39825E-3</v>
      </c>
      <c r="T39" s="372">
        <v>1.6710099999999999E-3</v>
      </c>
      <c r="U39" s="372">
        <v>1.2047200000000001E-3</v>
      </c>
      <c r="V39" s="372">
        <v>1.1527200000000001E-3</v>
      </c>
      <c r="W39" s="372">
        <v>6.0986999999999999E-4</v>
      </c>
      <c r="X39" s="372">
        <v>5.5780000000000001E-4</v>
      </c>
      <c r="Y39" s="372">
        <v>1.30689E-3</v>
      </c>
      <c r="Z39" s="372">
        <v>3.8651000000000001E-4</v>
      </c>
      <c r="AA39" s="372">
        <v>6.8526999999999998E-4</v>
      </c>
      <c r="AB39" s="372">
        <v>9.8594999999999998E-4</v>
      </c>
      <c r="AC39" s="372">
        <v>8.2908000000000005E-4</v>
      </c>
      <c r="AD39" s="372">
        <v>1.28225E-3</v>
      </c>
      <c r="AE39" s="372">
        <v>1.9597999999999998E-3</v>
      </c>
      <c r="AF39" s="372">
        <v>1.29123E-3</v>
      </c>
      <c r="AG39" s="372">
        <v>1.22584E-3</v>
      </c>
      <c r="AH39" s="372">
        <v>1.4975399999999999E-3</v>
      </c>
      <c r="AI39" s="372">
        <v>6.4785000000000005E-4</v>
      </c>
      <c r="AJ39" s="372">
        <v>1.63185E-3</v>
      </c>
      <c r="AK39" s="372">
        <v>1.39854E-3</v>
      </c>
      <c r="AL39" s="372">
        <v>4.4955E-4</v>
      </c>
      <c r="AM39" s="372">
        <v>1.9732299999999999E-3</v>
      </c>
      <c r="AN39" s="372">
        <v>3.2894299999999999E-3</v>
      </c>
      <c r="AO39" s="372">
        <v>2.4072500000000001E-3</v>
      </c>
      <c r="AP39" s="372">
        <v>4.1118700000000001E-3</v>
      </c>
      <c r="AQ39" s="372">
        <v>7.6610999999999997E-4</v>
      </c>
      <c r="AR39" s="372">
        <v>2.6125800000000002E-3</v>
      </c>
      <c r="AS39" s="372">
        <v>3.1539799999999998E-3</v>
      </c>
      <c r="AT39" s="372">
        <v>3.1939300000000002E-3</v>
      </c>
      <c r="AU39" s="372">
        <v>4.4676899999999999E-3</v>
      </c>
      <c r="AV39" s="372">
        <v>2.87792E-3</v>
      </c>
      <c r="AW39" s="372">
        <v>5.2288600000000001E-3</v>
      </c>
      <c r="AX39" s="372">
        <v>2.0445900000000002E-3</v>
      </c>
      <c r="AY39" s="372">
        <v>2.26691E-3</v>
      </c>
      <c r="AZ39" s="372">
        <v>1.0007809400000001</v>
      </c>
      <c r="BA39" s="374">
        <v>9.3627999999999995E-4</v>
      </c>
      <c r="BC39" s="402" t="s">
        <v>219</v>
      </c>
      <c r="BD39" s="404" t="s">
        <v>36</v>
      </c>
      <c r="BE39" s="371">
        <v>5.7579663715807635E-4</v>
      </c>
      <c r="BF39" s="372">
        <v>5.4540496318516497E-4</v>
      </c>
      <c r="BG39" s="372">
        <v>7.5783760806699891E-4</v>
      </c>
      <c r="BH39" s="372">
        <v>1.2047655169336487E-3</v>
      </c>
      <c r="BI39" s="372">
        <v>7.3349818137822035E-4</v>
      </c>
      <c r="BJ39" s="372">
        <v>6.596957088612198E-4</v>
      </c>
      <c r="BK39" s="372">
        <v>2.8446804475630572E-4</v>
      </c>
      <c r="BL39" s="372">
        <v>1.9100242163784577E-4</v>
      </c>
      <c r="BM39" s="372">
        <v>7.4740484429065748E-4</v>
      </c>
      <c r="BN39" s="372">
        <v>1.9411821799475881E-4</v>
      </c>
      <c r="BO39" s="372">
        <v>2.9381998628840063E-4</v>
      </c>
      <c r="BP39" s="372">
        <v>6.9355914738462149E-4</v>
      </c>
      <c r="BQ39" s="372">
        <v>5.0130897343062442E-4</v>
      </c>
      <c r="BR39" s="372">
        <v>9.4536527863960768E-4</v>
      </c>
      <c r="BS39" s="372">
        <v>1.6025641025641025E-3</v>
      </c>
      <c r="BT39" s="372">
        <v>9.1992402109010993E-4</v>
      </c>
      <c r="BU39" s="372">
        <v>8.543844160282517E-4</v>
      </c>
      <c r="BV39" s="372">
        <v>1.1976047904191617E-3</v>
      </c>
      <c r="BW39" s="372">
        <v>3.6935384097965852E-4</v>
      </c>
      <c r="BX39" s="372">
        <v>9.7551458394302991E-4</v>
      </c>
      <c r="BY39" s="372">
        <v>9.0025153797079554E-4</v>
      </c>
      <c r="BZ39" s="372">
        <v>3.9225069526435734E-5</v>
      </c>
      <c r="CA39" s="372">
        <v>1.212667174831959E-3</v>
      </c>
      <c r="CB39" s="372">
        <v>2.7863690824486611E-3</v>
      </c>
      <c r="CC39" s="372">
        <v>1.9599850832993661E-3</v>
      </c>
      <c r="CD39" s="372">
        <v>3.4659503702568137E-3</v>
      </c>
      <c r="CE39" s="372">
        <v>3.9362352447571379E-4</v>
      </c>
      <c r="CF39" s="372">
        <v>1.9409504535486265E-3</v>
      </c>
      <c r="CG39" s="372">
        <v>2.3462265469282083E-3</v>
      </c>
      <c r="CH39" s="372">
        <v>2.7519483166857446E-3</v>
      </c>
      <c r="CI39" s="372">
        <v>4.0474047736917106E-3</v>
      </c>
      <c r="CJ39" s="372">
        <v>2.4393942332614532E-3</v>
      </c>
      <c r="CK39" s="372">
        <v>4.7045241359405443E-3</v>
      </c>
      <c r="CL39" s="372">
        <v>1.5838241631949432E-3</v>
      </c>
      <c r="CM39" s="372">
        <v>1.6703809472042549E-3</v>
      </c>
      <c r="CN39" s="372">
        <v>0</v>
      </c>
      <c r="CO39" s="374">
        <v>1.6582831242054061E-4</v>
      </c>
    </row>
    <row r="40" spans="2:93" ht="19.5" customHeight="1" thickBot="1">
      <c r="B40" s="375" t="s">
        <v>220</v>
      </c>
      <c r="C40" s="376" t="s">
        <v>38</v>
      </c>
      <c r="D40" s="377">
        <v>0.6893680357214691</v>
      </c>
      <c r="E40" s="378">
        <v>0.64444567280231424</v>
      </c>
      <c r="F40" s="378">
        <v>1.105522082803604E-2</v>
      </c>
      <c r="G40" s="379">
        <v>0</v>
      </c>
      <c r="H40" s="378">
        <v>2.2110441656072082E-3</v>
      </c>
      <c r="I40" s="380">
        <v>2.2110441656072082E-3</v>
      </c>
      <c r="O40" s="405" t="s">
        <v>220</v>
      </c>
      <c r="P40" s="406" t="s">
        <v>38</v>
      </c>
      <c r="Q40" s="377">
        <v>4.8924700000000003E-3</v>
      </c>
      <c r="R40" s="378">
        <v>3.8704299999999998E-3</v>
      </c>
      <c r="S40" s="378">
        <v>5.3994500000000001E-3</v>
      </c>
      <c r="T40" s="378">
        <v>2.4501599999999998E-3</v>
      </c>
      <c r="U40" s="378">
        <v>4.7391999999999998E-3</v>
      </c>
      <c r="V40" s="378">
        <v>1.2992500000000001E-3</v>
      </c>
      <c r="W40" s="378">
        <v>1.3092700000000001E-2</v>
      </c>
      <c r="X40" s="378">
        <v>2.4683700000000001E-3</v>
      </c>
      <c r="Y40" s="378">
        <v>7.4705500000000003E-3</v>
      </c>
      <c r="Z40" s="378">
        <v>5.4220900000000001E-3</v>
      </c>
      <c r="AA40" s="378">
        <v>3.1048299999999998E-3</v>
      </c>
      <c r="AB40" s="378">
        <v>3.38536E-3</v>
      </c>
      <c r="AC40" s="378">
        <v>4.7901699999999998E-3</v>
      </c>
      <c r="AD40" s="378">
        <v>3.4264899999999999E-3</v>
      </c>
      <c r="AE40" s="378">
        <v>2.0092899999999999E-3</v>
      </c>
      <c r="AF40" s="378">
        <v>1.2615E-3</v>
      </c>
      <c r="AG40" s="378">
        <v>1.42016E-3</v>
      </c>
      <c r="AH40" s="378">
        <v>2.68593E-3</v>
      </c>
      <c r="AI40" s="378">
        <v>1.7180699999999999E-3</v>
      </c>
      <c r="AJ40" s="378">
        <v>2.2482000000000001E-3</v>
      </c>
      <c r="AK40" s="378">
        <v>1.007921E-2</v>
      </c>
      <c r="AL40" s="378">
        <v>3.1592500000000002E-3</v>
      </c>
      <c r="AM40" s="378">
        <v>7.0479399999999999E-3</v>
      </c>
      <c r="AN40" s="378">
        <v>5.4300700000000004E-3</v>
      </c>
      <c r="AO40" s="378">
        <v>3.3534699999999999E-3</v>
      </c>
      <c r="AP40" s="378">
        <v>7.2199500000000002E-3</v>
      </c>
      <c r="AQ40" s="378">
        <v>3.45226E-3</v>
      </c>
      <c r="AR40" s="378">
        <v>2.4002400000000001E-3</v>
      </c>
      <c r="AS40" s="378">
        <v>4.6636899999999998E-3</v>
      </c>
      <c r="AT40" s="378">
        <v>9.9113000000000001E-4</v>
      </c>
      <c r="AU40" s="378">
        <v>4.1938699999999997E-3</v>
      </c>
      <c r="AV40" s="378">
        <v>2.5798000000000001E-3</v>
      </c>
      <c r="AW40" s="378">
        <v>9.0937099999999996E-3</v>
      </c>
      <c r="AX40" s="378">
        <v>3.95327E-3</v>
      </c>
      <c r="AY40" s="378">
        <v>4.2348200000000003E-3</v>
      </c>
      <c r="AZ40" s="378">
        <v>1.6175199999999999E-3</v>
      </c>
      <c r="BA40" s="380">
        <v>1.0009515600000001</v>
      </c>
      <c r="BC40" s="405" t="s">
        <v>220</v>
      </c>
      <c r="BD40" s="406" t="s">
        <v>38</v>
      </c>
      <c r="BE40" s="377">
        <v>5.1347790646977427E-3</v>
      </c>
      <c r="BF40" s="378">
        <v>4.0905372238887374E-3</v>
      </c>
      <c r="BG40" s="378">
        <v>5.1846397265773439E-3</v>
      </c>
      <c r="BH40" s="378">
        <v>2.4095310338672973E-3</v>
      </c>
      <c r="BI40" s="378">
        <v>5.0815544111975685E-3</v>
      </c>
      <c r="BJ40" s="378">
        <v>5.4022325765013272E-4</v>
      </c>
      <c r="BK40" s="378">
        <v>1.792148681964726E-2</v>
      </c>
      <c r="BL40" s="378">
        <v>2.428459360824039E-3</v>
      </c>
      <c r="BM40" s="378">
        <v>8.982698961937716E-3</v>
      </c>
      <c r="BN40" s="378">
        <v>6.7213432980685241E-3</v>
      </c>
      <c r="BO40" s="378">
        <v>3.0361398583134734E-3</v>
      </c>
      <c r="BP40" s="378">
        <v>3.8442992740747592E-3</v>
      </c>
      <c r="BQ40" s="378">
        <v>5.9043056870717982E-3</v>
      </c>
      <c r="BR40" s="378">
        <v>3.9098440536329453E-3</v>
      </c>
      <c r="BS40" s="378">
        <v>1.8696581196581197E-3</v>
      </c>
      <c r="BT40" s="378">
        <v>7.8363898092861223E-4</v>
      </c>
      <c r="BU40" s="378">
        <v>1.0893401304360208E-3</v>
      </c>
      <c r="BV40" s="378">
        <v>3.1650983746792129E-3</v>
      </c>
      <c r="BW40" s="378">
        <v>1.6515822157627006E-3</v>
      </c>
      <c r="BX40" s="378">
        <v>1.8534777094917569E-3</v>
      </c>
      <c r="BY40" s="378">
        <v>1.3099498008698815E-2</v>
      </c>
      <c r="BZ40" s="378">
        <v>3.0085628326776211E-3</v>
      </c>
      <c r="CA40" s="378">
        <v>7.2760030489917539E-3</v>
      </c>
      <c r="CB40" s="378">
        <v>6.5293915498713627E-3</v>
      </c>
      <c r="CC40" s="378">
        <v>3.6240210915208966E-3</v>
      </c>
      <c r="CD40" s="378">
        <v>8.8281755103945189E-3</v>
      </c>
      <c r="CE40" s="378">
        <v>3.6802107746826762E-3</v>
      </c>
      <c r="CF40" s="378">
        <v>1.6618713067025807E-3</v>
      </c>
      <c r="CG40" s="378">
        <v>4.7684541627746766E-3</v>
      </c>
      <c r="CH40" s="378">
        <v>2.6657049221457356E-4</v>
      </c>
      <c r="CI40" s="378">
        <v>4.9014878443417792E-3</v>
      </c>
      <c r="CJ40" s="378">
        <v>2.6192411517960887E-3</v>
      </c>
      <c r="CK40" s="378">
        <v>1.1905620896168555E-2</v>
      </c>
      <c r="CL40" s="378">
        <v>4.5162332998132451E-3</v>
      </c>
      <c r="CM40" s="378">
        <v>4.3087047962302493E-3</v>
      </c>
      <c r="CN40" s="378">
        <v>3.4366229451858639E-4</v>
      </c>
      <c r="CO40" s="380">
        <v>0</v>
      </c>
    </row>
    <row r="41" spans="2:93" ht="19.5" customHeight="1"/>
    <row r="42" spans="2:93" ht="19.5" customHeight="1">
      <c r="J42" s="10"/>
    </row>
    <row r="43" spans="2:93" ht="19.5" customHeight="1">
      <c r="J43" s="10"/>
    </row>
  </sheetData>
  <mergeCells count="10">
    <mergeCell ref="BC2:BD3"/>
    <mergeCell ref="C2:C3"/>
    <mergeCell ref="B2:B3"/>
    <mergeCell ref="O2:P3"/>
    <mergeCell ref="G2:G3"/>
    <mergeCell ref="E2:E3"/>
    <mergeCell ref="F2:F3"/>
    <mergeCell ref="D2:D3"/>
    <mergeCell ref="H2:H3"/>
    <mergeCell ref="I2:I3"/>
  </mergeCells>
  <phoneticPr fontId="3"/>
  <pageMargins left="0.98425196850393704" right="0.78740157480314965" top="0.98425196850393704" bottom="0.98425196850393704" header="0.51181102362204722" footer="0.51181102362204722"/>
  <pageSetup paperSize="9" scale="96" fitToWidth="0" orientation="portrait" r:id="rId1"/>
  <headerFooter alignWithMargins="0"/>
  <colBreaks count="6" manualBreakCount="6">
    <brk id="14" min="1" max="42" man="1"/>
    <brk id="30" min="1" max="39" man="1"/>
    <brk id="46" min="1" max="39" man="1"/>
    <brk id="54" min="1" max="39" man="1"/>
    <brk id="70" min="1" max="39" man="1"/>
    <brk id="86" min="1" max="39" man="1"/>
  </colBreaks>
  <drawing r:id="rId2"/>
  <legacyDrawing r:id="rId3"/>
  <oleObjects>
    <mc:AlternateContent xmlns:mc="http://schemas.openxmlformats.org/markup-compatibility/2006">
      <mc:Choice Requires="x14">
        <oleObject progId="Equation.3" shapeId="13313" r:id="rId4">
          <objectPr defaultSize="0" autoPict="0" r:id="rId5">
            <anchor moveWithCells="1" sizeWithCells="1">
              <from>
                <xdr:col>14</xdr:col>
                <xdr:colOff>228600</xdr:colOff>
                <xdr:row>1</xdr:row>
                <xdr:rowOff>228600</xdr:rowOff>
              </from>
              <to>
                <xdr:col>15</xdr:col>
                <xdr:colOff>942975</xdr:colOff>
                <xdr:row>2</xdr:row>
                <xdr:rowOff>257175</xdr:rowOff>
              </to>
            </anchor>
          </objectPr>
        </oleObject>
      </mc:Choice>
      <mc:Fallback>
        <oleObject progId="Equation.3" shapeId="1331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41"/>
  <sheetViews>
    <sheetView showGridLines="0" zoomScaleNormal="100" workbookViewId="0">
      <pane ySplit="3" topLeftCell="A4" activePane="bottomLeft" state="frozen"/>
      <selection pane="bottomLeft" activeCell="M9" sqref="M9"/>
    </sheetView>
  </sheetViews>
  <sheetFormatPr defaultColWidth="18.625" defaultRowHeight="12.75" customHeight="1"/>
  <cols>
    <col min="1" max="1" width="2.625" customWidth="1"/>
    <col min="2" max="2" width="4.625" style="18" customWidth="1"/>
    <col min="3" max="3" width="25.625" customWidth="1"/>
    <col min="4" max="10" width="12.625" customWidth="1"/>
  </cols>
  <sheetData>
    <row r="1" spans="2:10" ht="22.5" customHeight="1"/>
    <row r="2" spans="2:10" ht="19.5" customHeight="1" thickBot="1">
      <c r="J2" s="62" t="s">
        <v>103</v>
      </c>
    </row>
    <row r="3" spans="2:10" s="15" customFormat="1" ht="45" customHeight="1" thickBot="1">
      <c r="B3" s="50"/>
      <c r="C3" s="29"/>
      <c r="D3" s="55" t="s">
        <v>73</v>
      </c>
      <c r="E3" s="51" t="s">
        <v>52</v>
      </c>
      <c r="F3" s="51" t="s">
        <v>53</v>
      </c>
      <c r="G3" s="52" t="s">
        <v>68</v>
      </c>
      <c r="H3" s="53" t="s">
        <v>51</v>
      </c>
      <c r="I3" s="51" t="s">
        <v>54</v>
      </c>
      <c r="J3" s="54" t="s">
        <v>87</v>
      </c>
    </row>
    <row r="4" spans="2:10" ht="20.100000000000001" customHeight="1">
      <c r="B4" s="351" t="s">
        <v>0</v>
      </c>
      <c r="C4" s="407" t="s">
        <v>192</v>
      </c>
      <c r="D4" s="408">
        <f ca="1">入力シート!D14</f>
        <v>0</v>
      </c>
      <c r="E4" s="354">
        <v>0.23807402745164499</v>
      </c>
      <c r="F4" s="354">
        <v>5.1044566559345E-2</v>
      </c>
      <c r="G4" s="409">
        <f ca="1">D4*$E4</f>
        <v>0</v>
      </c>
      <c r="H4" s="233">
        <f ca="1">D4*$F4</f>
        <v>0</v>
      </c>
      <c r="I4" s="233">
        <f ca="1">SUM(G4:H4)</f>
        <v>0</v>
      </c>
      <c r="J4" s="234">
        <f ca="1">D4-I4</f>
        <v>0</v>
      </c>
    </row>
    <row r="5" spans="2:10" ht="20.100000000000001" customHeight="1">
      <c r="B5" s="357" t="s">
        <v>4</v>
      </c>
      <c r="C5" s="410" t="s">
        <v>1</v>
      </c>
      <c r="D5" s="411">
        <f ca="1">入力シート!D15</f>
        <v>0</v>
      </c>
      <c r="E5" s="360">
        <v>1.2770746140327E-2</v>
      </c>
      <c r="F5" s="360">
        <v>7.5258892106162004E-2</v>
      </c>
      <c r="G5" s="412">
        <f t="shared" ref="G5:G38" ca="1" si="0">D5*$E5</f>
        <v>0</v>
      </c>
      <c r="H5" s="254">
        <f ca="1">D5*$F5</f>
        <v>0</v>
      </c>
      <c r="I5" s="254">
        <f ca="1">SUM(G5:H5)</f>
        <v>0</v>
      </c>
      <c r="J5" s="256">
        <f t="shared" ref="J5:J38" ca="1" si="1">D5-I5</f>
        <v>0</v>
      </c>
    </row>
    <row r="6" spans="2:10" ht="20.100000000000001" customHeight="1">
      <c r="B6" s="357" t="s">
        <v>10</v>
      </c>
      <c r="C6" s="410" t="s">
        <v>83</v>
      </c>
      <c r="D6" s="411">
        <f ca="1">入力シート!D16</f>
        <v>0</v>
      </c>
      <c r="E6" s="360">
        <v>0.31897309753028802</v>
      </c>
      <c r="F6" s="360">
        <v>3.4974624312595001E-2</v>
      </c>
      <c r="G6" s="412">
        <f t="shared" ca="1" si="0"/>
        <v>0</v>
      </c>
      <c r="H6" s="254">
        <f t="shared" ref="H6:H38" ca="1" si="2">D6*$F6</f>
        <v>0</v>
      </c>
      <c r="I6" s="254">
        <f t="shared" ref="I6:I40" ca="1" si="3">SUM(G6:H6)</f>
        <v>0</v>
      </c>
      <c r="J6" s="256">
        <f t="shared" ca="1" si="1"/>
        <v>0</v>
      </c>
    </row>
    <row r="7" spans="2:10" ht="20.100000000000001" customHeight="1">
      <c r="B7" s="357" t="s">
        <v>14</v>
      </c>
      <c r="C7" s="410" t="s">
        <v>2</v>
      </c>
      <c r="D7" s="411">
        <f ca="1">入力シート!D17</f>
        <v>0</v>
      </c>
      <c r="E7" s="360">
        <v>0.43289059271188102</v>
      </c>
      <c r="F7" s="360">
        <v>3.1830295429605998E-2</v>
      </c>
      <c r="G7" s="412">
        <f t="shared" ca="1" si="0"/>
        <v>0</v>
      </c>
      <c r="H7" s="254">
        <f t="shared" ca="1" si="2"/>
        <v>0</v>
      </c>
      <c r="I7" s="254">
        <f t="shared" ca="1" si="3"/>
        <v>0</v>
      </c>
      <c r="J7" s="256">
        <f t="shared" ca="1" si="1"/>
        <v>0</v>
      </c>
    </row>
    <row r="8" spans="2:10" ht="20.100000000000001" customHeight="1">
      <c r="B8" s="363" t="s">
        <v>15</v>
      </c>
      <c r="C8" s="413" t="s">
        <v>3</v>
      </c>
      <c r="D8" s="414">
        <f ca="1">入力シート!D18</f>
        <v>0</v>
      </c>
      <c r="E8" s="366">
        <v>0.22777229487782299</v>
      </c>
      <c r="F8" s="366">
        <v>6.8733174530179006E-2</v>
      </c>
      <c r="G8" s="415">
        <f t="shared" ca="1" si="0"/>
        <v>0</v>
      </c>
      <c r="H8" s="278">
        <f t="shared" ca="1" si="2"/>
        <v>0</v>
      </c>
      <c r="I8" s="278">
        <f t="shared" ca="1" si="3"/>
        <v>0</v>
      </c>
      <c r="J8" s="280">
        <f t="shared" ca="1" si="1"/>
        <v>0</v>
      </c>
    </row>
    <row r="9" spans="2:10" ht="20.100000000000001" customHeight="1">
      <c r="B9" s="369" t="s">
        <v>19</v>
      </c>
      <c r="C9" s="416" t="s">
        <v>5</v>
      </c>
      <c r="D9" s="417">
        <f ca="1">入力シート!D19</f>
        <v>0</v>
      </c>
      <c r="E9" s="372">
        <v>0.209164918693277</v>
      </c>
      <c r="F9" s="372">
        <v>2.9710701750743002E-2</v>
      </c>
      <c r="G9" s="418">
        <f t="shared" ca="1" si="0"/>
        <v>0</v>
      </c>
      <c r="H9" s="302">
        <f t="shared" ca="1" si="2"/>
        <v>0</v>
      </c>
      <c r="I9" s="302">
        <f t="shared" ca="1" si="3"/>
        <v>0</v>
      </c>
      <c r="J9" s="304">
        <f t="shared" ca="1" si="1"/>
        <v>0</v>
      </c>
    </row>
    <row r="10" spans="2:10" ht="20.100000000000001" customHeight="1">
      <c r="B10" s="357" t="s">
        <v>21</v>
      </c>
      <c r="C10" s="410" t="s">
        <v>6</v>
      </c>
      <c r="D10" s="411">
        <f ca="1">入力シート!D20</f>
        <v>0</v>
      </c>
      <c r="E10" s="360">
        <v>0.18250225591508601</v>
      </c>
      <c r="F10" s="360">
        <v>2.3247396138689001E-2</v>
      </c>
      <c r="G10" s="412">
        <f t="shared" ca="1" si="0"/>
        <v>0</v>
      </c>
      <c r="H10" s="254">
        <f t="shared" ca="1" si="2"/>
        <v>0</v>
      </c>
      <c r="I10" s="254">
        <f t="shared" ca="1" si="3"/>
        <v>0</v>
      </c>
      <c r="J10" s="256">
        <f t="shared" ca="1" si="1"/>
        <v>0</v>
      </c>
    </row>
    <row r="11" spans="2:10" ht="20.100000000000001" customHeight="1">
      <c r="B11" s="357" t="s">
        <v>23</v>
      </c>
      <c r="C11" s="410" t="s">
        <v>193</v>
      </c>
      <c r="D11" s="411">
        <f ca="1">入力シート!D21</f>
        <v>0</v>
      </c>
      <c r="E11" s="360">
        <v>0.18507577961222499</v>
      </c>
      <c r="F11" s="360">
        <v>3.2262756151138001E-2</v>
      </c>
      <c r="G11" s="412">
        <f t="shared" ca="1" si="0"/>
        <v>0</v>
      </c>
      <c r="H11" s="254">
        <f t="shared" ca="1" si="2"/>
        <v>0</v>
      </c>
      <c r="I11" s="254">
        <f t="shared" ca="1" si="3"/>
        <v>0</v>
      </c>
      <c r="J11" s="256">
        <f t="shared" ca="1" si="1"/>
        <v>0</v>
      </c>
    </row>
    <row r="12" spans="2:10" ht="20.100000000000001" customHeight="1">
      <c r="B12" s="357" t="s">
        <v>25</v>
      </c>
      <c r="C12" s="410" t="s">
        <v>7</v>
      </c>
      <c r="D12" s="411">
        <f ca="1">入力シート!D22</f>
        <v>0</v>
      </c>
      <c r="E12" s="360">
        <v>0.17883092711958901</v>
      </c>
      <c r="F12" s="360">
        <v>6.6266390469080005E-2</v>
      </c>
      <c r="G12" s="412">
        <f t="shared" ca="1" si="0"/>
        <v>0</v>
      </c>
      <c r="H12" s="254">
        <f t="shared" ca="1" si="2"/>
        <v>0</v>
      </c>
      <c r="I12" s="254">
        <f t="shared" ca="1" si="3"/>
        <v>0</v>
      </c>
      <c r="J12" s="256">
        <f t="shared" ca="1" si="1"/>
        <v>0</v>
      </c>
    </row>
    <row r="13" spans="2:10" ht="20.100000000000001" customHeight="1">
      <c r="B13" s="363" t="s">
        <v>27</v>
      </c>
      <c r="C13" s="413" t="s">
        <v>8</v>
      </c>
      <c r="D13" s="414">
        <f ca="1">入力シート!D23</f>
        <v>0</v>
      </c>
      <c r="E13" s="366">
        <v>4.4136106688233999E-2</v>
      </c>
      <c r="F13" s="366">
        <v>3.2261733262566997E-2</v>
      </c>
      <c r="G13" s="415">
        <f t="shared" ca="1" si="0"/>
        <v>0</v>
      </c>
      <c r="H13" s="278">
        <f t="shared" ca="1" si="2"/>
        <v>0</v>
      </c>
      <c r="I13" s="278">
        <f t="shared" ca="1" si="3"/>
        <v>0</v>
      </c>
      <c r="J13" s="280">
        <f t="shared" ca="1" si="1"/>
        <v>0</v>
      </c>
    </row>
    <row r="14" spans="2:10" ht="20.100000000000001" customHeight="1">
      <c r="B14" s="369" t="s">
        <v>29</v>
      </c>
      <c r="C14" s="416" t="s">
        <v>9</v>
      </c>
      <c r="D14" s="417">
        <f ca="1">入力シート!D24</f>
        <v>0</v>
      </c>
      <c r="E14" s="372">
        <v>8.3708278944950004E-2</v>
      </c>
      <c r="F14" s="372">
        <v>3.2851798645091003E-2</v>
      </c>
      <c r="G14" s="418">
        <f t="shared" ca="1" si="0"/>
        <v>0</v>
      </c>
      <c r="H14" s="302">
        <f t="shared" ca="1" si="2"/>
        <v>0</v>
      </c>
      <c r="I14" s="302">
        <f t="shared" ca="1" si="3"/>
        <v>0</v>
      </c>
      <c r="J14" s="304">
        <f t="shared" ca="1" si="1"/>
        <v>0</v>
      </c>
    </row>
    <row r="15" spans="2:10" ht="20.100000000000001" customHeight="1">
      <c r="B15" s="357" t="s">
        <v>30</v>
      </c>
      <c r="C15" s="410" t="s">
        <v>11</v>
      </c>
      <c r="D15" s="411">
        <f ca="1">入力シート!D25</f>
        <v>0</v>
      </c>
      <c r="E15" s="360">
        <v>0.100455022751138</v>
      </c>
      <c r="F15" s="360">
        <v>4.5405048030179002E-2</v>
      </c>
      <c r="G15" s="412">
        <f t="shared" ca="1" si="0"/>
        <v>0</v>
      </c>
      <c r="H15" s="254">
        <f t="shared" ca="1" si="2"/>
        <v>0</v>
      </c>
      <c r="I15" s="254">
        <f t="shared" ca="1" si="3"/>
        <v>0</v>
      </c>
      <c r="J15" s="256">
        <f t="shared" ca="1" si="1"/>
        <v>0</v>
      </c>
    </row>
    <row r="16" spans="2:10" ht="20.100000000000001" customHeight="1">
      <c r="B16" s="357" t="s">
        <v>31</v>
      </c>
      <c r="C16" s="410" t="s">
        <v>194</v>
      </c>
      <c r="D16" s="411">
        <f ca="1">入力シート!D26</f>
        <v>0</v>
      </c>
      <c r="E16" s="360">
        <v>0.123619044857483</v>
      </c>
      <c r="F16" s="360">
        <v>1.523762577203E-2</v>
      </c>
      <c r="G16" s="412">
        <f t="shared" ca="1" si="0"/>
        <v>0</v>
      </c>
      <c r="H16" s="254">
        <f t="shared" ca="1" si="2"/>
        <v>0</v>
      </c>
      <c r="I16" s="254">
        <f t="shared" ca="1" si="3"/>
        <v>0</v>
      </c>
      <c r="J16" s="256">
        <f t="shared" ca="1" si="1"/>
        <v>0</v>
      </c>
    </row>
    <row r="17" spans="2:10" ht="20.100000000000001" customHeight="1">
      <c r="B17" s="357" t="s">
        <v>33</v>
      </c>
      <c r="C17" s="410" t="s">
        <v>195</v>
      </c>
      <c r="D17" s="411">
        <f ca="1">入力シート!D27</f>
        <v>0</v>
      </c>
      <c r="E17" s="360">
        <v>0.13307588939694801</v>
      </c>
      <c r="F17" s="360">
        <v>1.300214179902E-2</v>
      </c>
      <c r="G17" s="412">
        <f t="shared" ca="1" si="0"/>
        <v>0</v>
      </c>
      <c r="H17" s="254">
        <f t="shared" ca="1" si="2"/>
        <v>0</v>
      </c>
      <c r="I17" s="254">
        <f t="shared" ca="1" si="3"/>
        <v>0</v>
      </c>
      <c r="J17" s="256">
        <f t="shared" ca="1" si="1"/>
        <v>0</v>
      </c>
    </row>
    <row r="18" spans="2:10" ht="20.100000000000001" customHeight="1">
      <c r="B18" s="363" t="s">
        <v>35</v>
      </c>
      <c r="C18" s="413" t="s">
        <v>196</v>
      </c>
      <c r="D18" s="414">
        <f ca="1">入力シート!D28</f>
        <v>0</v>
      </c>
      <c r="E18" s="366">
        <v>0.20693643904416301</v>
      </c>
      <c r="F18" s="366">
        <v>1.5492303281363E-2</v>
      </c>
      <c r="G18" s="415">
        <f t="shared" ca="1" si="0"/>
        <v>0</v>
      </c>
      <c r="H18" s="278">
        <f t="shared" ca="1" si="2"/>
        <v>0</v>
      </c>
      <c r="I18" s="278">
        <f t="shared" ca="1" si="3"/>
        <v>0</v>
      </c>
      <c r="J18" s="280">
        <f t="shared" ca="1" si="1"/>
        <v>0</v>
      </c>
    </row>
    <row r="19" spans="2:10" ht="20.100000000000001" customHeight="1">
      <c r="B19" s="369" t="s">
        <v>37</v>
      </c>
      <c r="C19" s="416" t="s">
        <v>84</v>
      </c>
      <c r="D19" s="417">
        <f ca="1">入力シート!D29</f>
        <v>0</v>
      </c>
      <c r="E19" s="372">
        <v>6.7975530575738005E-2</v>
      </c>
      <c r="F19" s="372">
        <v>1.0992469247587001E-2</v>
      </c>
      <c r="G19" s="418">
        <f t="shared" ca="1" si="0"/>
        <v>0</v>
      </c>
      <c r="H19" s="302">
        <f t="shared" ca="1" si="2"/>
        <v>0</v>
      </c>
      <c r="I19" s="302">
        <f t="shared" ca="1" si="3"/>
        <v>0</v>
      </c>
      <c r="J19" s="304">
        <f t="shared" ca="1" si="1"/>
        <v>0</v>
      </c>
    </row>
    <row r="20" spans="2:10" ht="20.100000000000001" customHeight="1">
      <c r="B20" s="357" t="s">
        <v>74</v>
      </c>
      <c r="C20" s="410" t="s">
        <v>197</v>
      </c>
      <c r="D20" s="411">
        <f ca="1">入力シート!D30</f>
        <v>0</v>
      </c>
      <c r="E20" s="360">
        <v>0.18806433917009399</v>
      </c>
      <c r="F20" s="360">
        <v>1.1047533625105001E-2</v>
      </c>
      <c r="G20" s="412">
        <f t="shared" ca="1" si="0"/>
        <v>0</v>
      </c>
      <c r="H20" s="254">
        <f t="shared" ca="1" si="2"/>
        <v>0</v>
      </c>
      <c r="I20" s="254">
        <f t="shared" ca="1" si="3"/>
        <v>0</v>
      </c>
      <c r="J20" s="256">
        <f t="shared" ca="1" si="1"/>
        <v>0</v>
      </c>
    </row>
    <row r="21" spans="2:10" ht="20.100000000000001" customHeight="1">
      <c r="B21" s="357" t="s">
        <v>75</v>
      </c>
      <c r="C21" s="410" t="s">
        <v>198</v>
      </c>
      <c r="D21" s="411">
        <f ca="1">入力シート!D31</f>
        <v>0</v>
      </c>
      <c r="E21" s="360">
        <v>0.19345981196454701</v>
      </c>
      <c r="F21" s="360">
        <v>8.7422352933259999E-3</v>
      </c>
      <c r="G21" s="412">
        <f t="shared" ca="1" si="0"/>
        <v>0</v>
      </c>
      <c r="H21" s="254">
        <f t="shared" ca="1" si="2"/>
        <v>0</v>
      </c>
      <c r="I21" s="254">
        <f t="shared" ca="1" si="3"/>
        <v>0</v>
      </c>
      <c r="J21" s="256">
        <f t="shared" ca="1" si="1"/>
        <v>0</v>
      </c>
    </row>
    <row r="22" spans="2:10" ht="20.100000000000001" customHeight="1">
      <c r="B22" s="357" t="s">
        <v>82</v>
      </c>
      <c r="C22" s="410" t="s">
        <v>13</v>
      </c>
      <c r="D22" s="411">
        <f ca="1">入力シート!D32</f>
        <v>0</v>
      </c>
      <c r="E22" s="360">
        <v>9.5804938719457E-2</v>
      </c>
      <c r="F22" s="360">
        <v>1.8393663790496999E-2</v>
      </c>
      <c r="G22" s="412">
        <f t="shared" ca="1" si="0"/>
        <v>0</v>
      </c>
      <c r="H22" s="254">
        <f t="shared" ca="1" si="2"/>
        <v>0</v>
      </c>
      <c r="I22" s="254">
        <f t="shared" ca="1" si="3"/>
        <v>0</v>
      </c>
      <c r="J22" s="256">
        <f t="shared" ca="1" si="1"/>
        <v>0</v>
      </c>
    </row>
    <row r="23" spans="2:10" ht="20.100000000000001" customHeight="1">
      <c r="B23" s="363" t="s">
        <v>199</v>
      </c>
      <c r="C23" s="413" t="s">
        <v>16</v>
      </c>
      <c r="D23" s="414">
        <f ca="1">入力シート!D33</f>
        <v>0</v>
      </c>
      <c r="E23" s="366">
        <v>0.31022632680150303</v>
      </c>
      <c r="F23" s="366">
        <v>4.8668136516007002E-2</v>
      </c>
      <c r="G23" s="415">
        <f t="shared" ca="1" si="0"/>
        <v>0</v>
      </c>
      <c r="H23" s="278">
        <f t="shared" ca="1" si="2"/>
        <v>0</v>
      </c>
      <c r="I23" s="278">
        <f t="shared" ca="1" si="3"/>
        <v>0</v>
      </c>
      <c r="J23" s="280">
        <f t="shared" ca="1" si="1"/>
        <v>0</v>
      </c>
    </row>
    <row r="24" spans="2:10" ht="20.100000000000001" customHeight="1">
      <c r="B24" s="369" t="s">
        <v>200</v>
      </c>
      <c r="C24" s="416" t="s">
        <v>17</v>
      </c>
      <c r="D24" s="417">
        <f ca="1">入力シート!D34</f>
        <v>0</v>
      </c>
      <c r="E24" s="372">
        <v>0</v>
      </c>
      <c r="F24" s="372">
        <v>0</v>
      </c>
      <c r="G24" s="418">
        <f t="shared" ca="1" si="0"/>
        <v>0</v>
      </c>
      <c r="H24" s="302">
        <f t="shared" ca="1" si="2"/>
        <v>0</v>
      </c>
      <c r="I24" s="302">
        <f t="shared" ca="1" si="3"/>
        <v>0</v>
      </c>
      <c r="J24" s="304">
        <f t="shared" ca="1" si="1"/>
        <v>0</v>
      </c>
    </row>
    <row r="25" spans="2:10" ht="20.100000000000001" customHeight="1">
      <c r="B25" s="357" t="s">
        <v>201</v>
      </c>
      <c r="C25" s="410" t="s">
        <v>18</v>
      </c>
      <c r="D25" s="411">
        <f ca="1">入力シート!D35</f>
        <v>0</v>
      </c>
      <c r="E25" s="360">
        <v>0</v>
      </c>
      <c r="F25" s="360">
        <v>0</v>
      </c>
      <c r="G25" s="412">
        <f t="shared" ca="1" si="0"/>
        <v>0</v>
      </c>
      <c r="H25" s="254">
        <f t="shared" ca="1" si="2"/>
        <v>0</v>
      </c>
      <c r="I25" s="254">
        <f t="shared" ca="1" si="3"/>
        <v>0</v>
      </c>
      <c r="J25" s="419">
        <f t="shared" ca="1" si="1"/>
        <v>0</v>
      </c>
    </row>
    <row r="26" spans="2:10" ht="20.100000000000001" customHeight="1">
      <c r="B26" s="357" t="s">
        <v>202</v>
      </c>
      <c r="C26" s="410" t="s">
        <v>203</v>
      </c>
      <c r="D26" s="411">
        <f ca="1">入力シート!D36</f>
        <v>0</v>
      </c>
      <c r="E26" s="360">
        <v>0</v>
      </c>
      <c r="F26" s="360">
        <v>0</v>
      </c>
      <c r="G26" s="412">
        <f t="shared" ca="1" si="0"/>
        <v>0</v>
      </c>
      <c r="H26" s="254">
        <f t="shared" ca="1" si="2"/>
        <v>0</v>
      </c>
      <c r="I26" s="254">
        <f t="shared" ca="1" si="3"/>
        <v>0</v>
      </c>
      <c r="J26" s="256">
        <f t="shared" ca="1" si="1"/>
        <v>0</v>
      </c>
    </row>
    <row r="27" spans="2:10" ht="20.100000000000001" customHeight="1">
      <c r="B27" s="357" t="s">
        <v>204</v>
      </c>
      <c r="C27" s="410" t="s">
        <v>85</v>
      </c>
      <c r="D27" s="411">
        <f ca="1">入力シート!D37</f>
        <v>0</v>
      </c>
      <c r="E27" s="360">
        <v>0</v>
      </c>
      <c r="F27" s="360">
        <v>0</v>
      </c>
      <c r="G27" s="412">
        <f t="shared" ca="1" si="0"/>
        <v>0</v>
      </c>
      <c r="H27" s="254">
        <f t="shared" ca="1" si="2"/>
        <v>0</v>
      </c>
      <c r="I27" s="254">
        <f t="shared" ca="1" si="3"/>
        <v>0</v>
      </c>
      <c r="J27" s="256">
        <f t="shared" ca="1" si="1"/>
        <v>0</v>
      </c>
    </row>
    <row r="28" spans="2:10" ht="20.100000000000001" customHeight="1">
      <c r="B28" s="363" t="s">
        <v>205</v>
      </c>
      <c r="C28" s="413" t="s">
        <v>20</v>
      </c>
      <c r="D28" s="414">
        <f ca="1">入力シート!D38</f>
        <v>0</v>
      </c>
      <c r="E28" s="420"/>
      <c r="F28" s="366">
        <v>0</v>
      </c>
      <c r="G28" s="421">
        <f ca="1">-SUM(G4:G27,G29:G40)</f>
        <v>0</v>
      </c>
      <c r="H28" s="278">
        <f t="shared" ca="1" si="2"/>
        <v>0</v>
      </c>
      <c r="I28" s="278">
        <f t="shared" ca="1" si="3"/>
        <v>0</v>
      </c>
      <c r="J28" s="422">
        <f ca="1">D28-I28</f>
        <v>0</v>
      </c>
    </row>
    <row r="29" spans="2:10" ht="20.100000000000001" customHeight="1">
      <c r="B29" s="369" t="s">
        <v>206</v>
      </c>
      <c r="C29" s="416" t="s">
        <v>22</v>
      </c>
      <c r="D29" s="417">
        <f ca="1">入力シート!D39</f>
        <v>0</v>
      </c>
      <c r="E29" s="372">
        <v>0</v>
      </c>
      <c r="F29" s="372">
        <v>0</v>
      </c>
      <c r="G29" s="418">
        <f t="shared" ca="1" si="0"/>
        <v>0</v>
      </c>
      <c r="H29" s="302">
        <f t="shared" ca="1" si="2"/>
        <v>0</v>
      </c>
      <c r="I29" s="302">
        <f t="shared" ca="1" si="3"/>
        <v>0</v>
      </c>
      <c r="J29" s="304">
        <f ca="1">D29-I29</f>
        <v>0</v>
      </c>
    </row>
    <row r="30" spans="2:10" ht="20.100000000000001" customHeight="1">
      <c r="B30" s="357" t="s">
        <v>207</v>
      </c>
      <c r="C30" s="410" t="s">
        <v>24</v>
      </c>
      <c r="D30" s="411">
        <f ca="1">入力シート!D40</f>
        <v>0</v>
      </c>
      <c r="E30" s="360">
        <v>0</v>
      </c>
      <c r="F30" s="360">
        <v>0</v>
      </c>
      <c r="G30" s="412">
        <f t="shared" ca="1" si="0"/>
        <v>0</v>
      </c>
      <c r="H30" s="254">
        <f t="shared" ca="1" si="2"/>
        <v>0</v>
      </c>
      <c r="I30" s="254">
        <f t="shared" ca="1" si="3"/>
        <v>0</v>
      </c>
      <c r="J30" s="256">
        <f t="shared" ca="1" si="1"/>
        <v>0</v>
      </c>
    </row>
    <row r="31" spans="2:10" ht="20.100000000000001" customHeight="1">
      <c r="B31" s="357" t="s">
        <v>208</v>
      </c>
      <c r="C31" s="410" t="s">
        <v>209</v>
      </c>
      <c r="D31" s="411">
        <f ca="1">入力シート!D41</f>
        <v>0</v>
      </c>
      <c r="E31" s="360">
        <v>0</v>
      </c>
      <c r="F31" s="423"/>
      <c r="G31" s="412">
        <f t="shared" ca="1" si="0"/>
        <v>0</v>
      </c>
      <c r="H31" s="424">
        <f ca="1">-SUM(H4:H30,H32:H40)</f>
        <v>0</v>
      </c>
      <c r="I31" s="254">
        <f t="shared" ca="1" si="3"/>
        <v>0</v>
      </c>
      <c r="J31" s="256">
        <f t="shared" ca="1" si="1"/>
        <v>0</v>
      </c>
    </row>
    <row r="32" spans="2:10" ht="20.100000000000001" customHeight="1">
      <c r="B32" s="357" t="s">
        <v>210</v>
      </c>
      <c r="C32" s="410" t="s">
        <v>86</v>
      </c>
      <c r="D32" s="411">
        <f ca="1">入力シート!D42</f>
        <v>0</v>
      </c>
      <c r="E32" s="360">
        <v>3.4860428283664001E-2</v>
      </c>
      <c r="F32" s="360">
        <v>4.8157099782350004E-3</v>
      </c>
      <c r="G32" s="412">
        <f t="shared" ca="1" si="0"/>
        <v>0</v>
      </c>
      <c r="H32" s="254">
        <f t="shared" ca="1" si="2"/>
        <v>0</v>
      </c>
      <c r="I32" s="254">
        <f t="shared" ca="1" si="3"/>
        <v>0</v>
      </c>
      <c r="J32" s="256">
        <f t="shared" ca="1" si="1"/>
        <v>0</v>
      </c>
    </row>
    <row r="33" spans="2:10" ht="20.100000000000001" customHeight="1">
      <c r="B33" s="363" t="s">
        <v>211</v>
      </c>
      <c r="C33" s="413" t="s">
        <v>26</v>
      </c>
      <c r="D33" s="414">
        <f ca="1">入力シート!D43</f>
        <v>0</v>
      </c>
      <c r="E33" s="366">
        <v>0</v>
      </c>
      <c r="F33" s="366">
        <v>0</v>
      </c>
      <c r="G33" s="415">
        <f t="shared" ca="1" si="0"/>
        <v>0</v>
      </c>
      <c r="H33" s="278">
        <f t="shared" ca="1" si="2"/>
        <v>0</v>
      </c>
      <c r="I33" s="278">
        <f t="shared" ca="1" si="3"/>
        <v>0</v>
      </c>
      <c r="J33" s="280">
        <f t="shared" ca="1" si="1"/>
        <v>0</v>
      </c>
    </row>
    <row r="34" spans="2:10" ht="20.100000000000001" customHeight="1">
      <c r="B34" s="369" t="s">
        <v>212</v>
      </c>
      <c r="C34" s="416" t="s">
        <v>28</v>
      </c>
      <c r="D34" s="417">
        <f ca="1">入力シート!D44</f>
        <v>0</v>
      </c>
      <c r="E34" s="372">
        <v>0</v>
      </c>
      <c r="F34" s="372">
        <v>1.4608411105999999E-5</v>
      </c>
      <c r="G34" s="418">
        <f t="shared" ca="1" si="0"/>
        <v>0</v>
      </c>
      <c r="H34" s="302">
        <f t="shared" ca="1" si="2"/>
        <v>0</v>
      </c>
      <c r="I34" s="302">
        <f t="shared" ca="1" si="3"/>
        <v>0</v>
      </c>
      <c r="J34" s="304">
        <f t="shared" ca="1" si="1"/>
        <v>0</v>
      </c>
    </row>
    <row r="35" spans="2:10" ht="20.100000000000001" customHeight="1">
      <c r="B35" s="357" t="s">
        <v>213</v>
      </c>
      <c r="C35" s="410" t="s">
        <v>214</v>
      </c>
      <c r="D35" s="411">
        <f ca="1">入力シート!D45</f>
        <v>0</v>
      </c>
      <c r="E35" s="360">
        <v>0</v>
      </c>
      <c r="F35" s="360">
        <v>0</v>
      </c>
      <c r="G35" s="412">
        <f t="shared" ref="G35" ca="1" si="4">D35*$E35</f>
        <v>0</v>
      </c>
      <c r="H35" s="254">
        <f t="shared" ref="H35" ca="1" si="5">D35*$F35</f>
        <v>0</v>
      </c>
      <c r="I35" s="254">
        <f t="shared" ref="I35:I37" ca="1" si="6">SUM(G35:H35)</f>
        <v>0</v>
      </c>
      <c r="J35" s="256">
        <f t="shared" ref="J35" ca="1" si="7">D35-I35</f>
        <v>0</v>
      </c>
    </row>
    <row r="36" spans="2:10" ht="20.100000000000001" customHeight="1">
      <c r="B36" s="357" t="s">
        <v>215</v>
      </c>
      <c r="C36" s="410" t="s">
        <v>216</v>
      </c>
      <c r="D36" s="411">
        <f ca="1">入力シート!D46</f>
        <v>0</v>
      </c>
      <c r="E36" s="360">
        <v>0</v>
      </c>
      <c r="F36" s="360">
        <v>0</v>
      </c>
      <c r="G36" s="412">
        <f ca="1">D36*$E36</f>
        <v>0</v>
      </c>
      <c r="H36" s="254">
        <f ca="1">D36*$F36</f>
        <v>0</v>
      </c>
      <c r="I36" s="254">
        <f t="shared" ca="1" si="6"/>
        <v>0</v>
      </c>
      <c r="J36" s="256">
        <f ca="1">D36-I36</f>
        <v>0</v>
      </c>
    </row>
    <row r="37" spans="2:10" ht="20.100000000000001" customHeight="1">
      <c r="B37" s="357" t="s">
        <v>217</v>
      </c>
      <c r="C37" s="410" t="s">
        <v>32</v>
      </c>
      <c r="D37" s="411">
        <f ca="1">入力シート!D47</f>
        <v>0</v>
      </c>
      <c r="E37" s="360">
        <v>0</v>
      </c>
      <c r="F37" s="360">
        <v>0</v>
      </c>
      <c r="G37" s="412">
        <f ca="1">D37*$E37</f>
        <v>0</v>
      </c>
      <c r="H37" s="254">
        <f ca="1">D37*$F37</f>
        <v>0</v>
      </c>
      <c r="I37" s="254">
        <f t="shared" ca="1" si="6"/>
        <v>0</v>
      </c>
      <c r="J37" s="256">
        <f ca="1">D37-I37</f>
        <v>0</v>
      </c>
    </row>
    <row r="38" spans="2:10" ht="20.100000000000001" customHeight="1">
      <c r="B38" s="363" t="s">
        <v>218</v>
      </c>
      <c r="C38" s="413" t="s">
        <v>34</v>
      </c>
      <c r="D38" s="414">
        <f ca="1">入力シート!D48</f>
        <v>0</v>
      </c>
      <c r="E38" s="366">
        <v>2.4990378703999999E-5</v>
      </c>
      <c r="F38" s="366">
        <v>9.9961514819999992E-6</v>
      </c>
      <c r="G38" s="415">
        <f t="shared" ca="1" si="0"/>
        <v>0</v>
      </c>
      <c r="H38" s="278">
        <f t="shared" ca="1" si="2"/>
        <v>0</v>
      </c>
      <c r="I38" s="278">
        <f t="shared" ca="1" si="3"/>
        <v>0</v>
      </c>
      <c r="J38" s="280">
        <f t="shared" ca="1" si="1"/>
        <v>0</v>
      </c>
    </row>
    <row r="39" spans="2:10" ht="20.100000000000001" customHeight="1">
      <c r="B39" s="369" t="s">
        <v>219</v>
      </c>
      <c r="C39" s="416" t="s">
        <v>36</v>
      </c>
      <c r="D39" s="417">
        <f ca="1">入力シート!D49</f>
        <v>0</v>
      </c>
      <c r="E39" s="372">
        <v>0</v>
      </c>
      <c r="F39" s="372">
        <v>0</v>
      </c>
      <c r="G39" s="418">
        <f ca="1">D39*$E39</f>
        <v>0</v>
      </c>
      <c r="H39" s="302">
        <f ca="1">D39*$F39</f>
        <v>0</v>
      </c>
      <c r="I39" s="302">
        <f t="shared" ca="1" si="3"/>
        <v>0</v>
      </c>
      <c r="J39" s="304">
        <f ca="1">D39-I39</f>
        <v>0</v>
      </c>
    </row>
    <row r="40" spans="2:10" ht="19.5" customHeight="1" thickBot="1">
      <c r="B40" s="375" t="s">
        <v>220</v>
      </c>
      <c r="C40" s="425" t="s">
        <v>38</v>
      </c>
      <c r="D40" s="426">
        <f ca="1">入力シート!D50</f>
        <v>0</v>
      </c>
      <c r="E40" s="378">
        <v>1.5758226488979E-2</v>
      </c>
      <c r="F40" s="378">
        <v>3.6042864060295998E-2</v>
      </c>
      <c r="G40" s="427">
        <f ca="1">D40*$E40</f>
        <v>0</v>
      </c>
      <c r="H40" s="335">
        <f ca="1">D40*$F40</f>
        <v>0</v>
      </c>
      <c r="I40" s="335">
        <f t="shared" ca="1" si="3"/>
        <v>0</v>
      </c>
      <c r="J40" s="337">
        <f ca="1">D40-I40</f>
        <v>0</v>
      </c>
    </row>
    <row r="41" spans="2:10" ht="19.5" customHeight="1" thickBot="1">
      <c r="B41" s="47"/>
      <c r="C41" s="56" t="s">
        <v>45</v>
      </c>
      <c r="D41" s="43">
        <f ca="1">SUM(D4:D40)</f>
        <v>0</v>
      </c>
      <c r="E41" s="48"/>
      <c r="F41" s="49"/>
      <c r="G41" s="41">
        <f ca="1">SUM(G4:G40)</f>
        <v>0</v>
      </c>
      <c r="H41" s="41">
        <f t="shared" ref="H41:I41" ca="1" si="8">SUM(H4:H40)</f>
        <v>0</v>
      </c>
      <c r="I41" s="41">
        <f t="shared" ca="1" si="8"/>
        <v>0</v>
      </c>
      <c r="J41" s="42">
        <f ca="1">SUM(J4:J40)</f>
        <v>0</v>
      </c>
    </row>
  </sheetData>
  <phoneticPr fontId="3"/>
  <pageMargins left="0.23622047244094491" right="0.27559055118110237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13"/>
  <sheetViews>
    <sheetView showGridLines="0" workbookViewId="0">
      <selection activeCell="G13" sqref="G13"/>
    </sheetView>
  </sheetViews>
  <sheetFormatPr defaultRowHeight="13.5"/>
  <cols>
    <col min="1" max="1" width="4" customWidth="1"/>
    <col min="4" max="4" width="19.25" bestFit="1" customWidth="1"/>
    <col min="5" max="5" width="46.25" customWidth="1"/>
    <col min="6" max="6" width="28" customWidth="1"/>
  </cols>
  <sheetData>
    <row r="1" spans="2:6" ht="18" thickBot="1">
      <c r="B1" s="511" t="s">
        <v>308</v>
      </c>
    </row>
    <row r="2" spans="2:6" ht="14.25" thickBot="1">
      <c r="B2" s="806" t="s">
        <v>280</v>
      </c>
      <c r="C2" s="807"/>
      <c r="D2" s="807"/>
      <c r="E2" s="807"/>
      <c r="F2" s="509" t="s">
        <v>282</v>
      </c>
    </row>
    <row r="3" spans="2:6" ht="14.25" thickBot="1">
      <c r="B3" s="802" t="s">
        <v>253</v>
      </c>
      <c r="C3" s="803"/>
      <c r="D3" s="455" t="s">
        <v>245</v>
      </c>
      <c r="E3" s="455" t="s">
        <v>254</v>
      </c>
      <c r="F3" s="29" t="s">
        <v>281</v>
      </c>
    </row>
    <row r="4" spans="2:6">
      <c r="B4" s="442">
        <v>101</v>
      </c>
      <c r="C4" s="443">
        <v>141</v>
      </c>
      <c r="D4" s="444" t="s">
        <v>246</v>
      </c>
      <c r="E4" s="444" t="s">
        <v>242</v>
      </c>
      <c r="F4" s="804" t="s">
        <v>255</v>
      </c>
    </row>
    <row r="5" spans="2:6">
      <c r="B5" s="445">
        <v>102</v>
      </c>
      <c r="C5" s="446">
        <v>142</v>
      </c>
      <c r="D5" s="447" t="s">
        <v>240</v>
      </c>
      <c r="E5" s="447" t="s">
        <v>243</v>
      </c>
      <c r="F5" s="805"/>
    </row>
    <row r="6" spans="2:6">
      <c r="B6" s="445">
        <v>103</v>
      </c>
      <c r="C6" s="446">
        <v>143</v>
      </c>
      <c r="D6" s="447" t="s">
        <v>247</v>
      </c>
      <c r="E6" s="447" t="s">
        <v>244</v>
      </c>
      <c r="F6" s="805"/>
    </row>
    <row r="7" spans="2:6" ht="40.5">
      <c r="B7" s="445">
        <v>104</v>
      </c>
      <c r="C7" s="446">
        <v>144</v>
      </c>
      <c r="D7" s="447" t="s">
        <v>248</v>
      </c>
      <c r="E7" s="448" t="s">
        <v>300</v>
      </c>
      <c r="F7" s="449" t="s">
        <v>256</v>
      </c>
    </row>
    <row r="8" spans="2:6" ht="54" customHeight="1">
      <c r="B8" s="445">
        <v>105</v>
      </c>
      <c r="C8" s="446">
        <v>145</v>
      </c>
      <c r="D8" s="447" t="s">
        <v>83</v>
      </c>
      <c r="E8" s="448" t="s">
        <v>301</v>
      </c>
      <c r="F8" s="449" t="s">
        <v>309</v>
      </c>
    </row>
    <row r="9" spans="2:6" ht="40.5">
      <c r="B9" s="445">
        <v>106</v>
      </c>
      <c r="C9" s="446">
        <v>146</v>
      </c>
      <c r="D9" s="447" t="s">
        <v>249</v>
      </c>
      <c r="E9" s="448" t="s">
        <v>302</v>
      </c>
      <c r="F9" s="449" t="s">
        <v>257</v>
      </c>
    </row>
    <row r="10" spans="2:6" ht="51" customHeight="1">
      <c r="B10" s="445">
        <v>107</v>
      </c>
      <c r="C10" s="446">
        <v>147</v>
      </c>
      <c r="D10" s="447" t="s">
        <v>241</v>
      </c>
      <c r="E10" s="448" t="s">
        <v>303</v>
      </c>
      <c r="F10" s="449" t="s">
        <v>260</v>
      </c>
    </row>
    <row r="11" spans="2:6" ht="54">
      <c r="B11" s="445">
        <v>108</v>
      </c>
      <c r="C11" s="446">
        <v>148</v>
      </c>
      <c r="D11" s="447" t="s">
        <v>250</v>
      </c>
      <c r="E11" s="448" t="s">
        <v>304</v>
      </c>
      <c r="F11" s="449" t="s">
        <v>259</v>
      </c>
    </row>
    <row r="12" spans="2:6" ht="135">
      <c r="B12" s="445">
        <v>109</v>
      </c>
      <c r="C12" s="446">
        <v>149</v>
      </c>
      <c r="D12" s="447" t="s">
        <v>251</v>
      </c>
      <c r="E12" s="448" t="s">
        <v>305</v>
      </c>
      <c r="F12" s="449" t="s">
        <v>310</v>
      </c>
    </row>
    <row r="13" spans="2:6" ht="34.5" customHeight="1" thickBot="1">
      <c r="B13" s="450">
        <v>110</v>
      </c>
      <c r="C13" s="451" t="s">
        <v>239</v>
      </c>
      <c r="D13" s="452" t="s">
        <v>252</v>
      </c>
      <c r="E13" s="453" t="s">
        <v>306</v>
      </c>
      <c r="F13" s="454" t="s">
        <v>261</v>
      </c>
    </row>
  </sheetData>
  <mergeCells count="3">
    <mergeCell ref="B3:C3"/>
    <mergeCell ref="F4:F6"/>
    <mergeCell ref="B2:E2"/>
  </mergeCells>
  <phoneticPr fontId="3"/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31"/>
  <sheetViews>
    <sheetView showGridLines="0" workbookViewId="0">
      <selection activeCell="B1" sqref="B1"/>
    </sheetView>
  </sheetViews>
  <sheetFormatPr defaultRowHeight="13.5"/>
  <cols>
    <col min="1" max="1" width="3.125" customWidth="1"/>
    <col min="4" max="4" width="19.25" bestFit="1" customWidth="1"/>
    <col min="5" max="5" width="10.25" bestFit="1" customWidth="1"/>
    <col min="6" max="6" width="12" style="457" customWidth="1"/>
    <col min="7" max="7" width="17.25" style="457" customWidth="1"/>
    <col min="8" max="8" width="12.875" customWidth="1"/>
    <col min="9" max="9" width="13.75" customWidth="1"/>
    <col min="10" max="10" width="13.125" customWidth="1"/>
    <col min="11" max="11" width="4.5" customWidth="1"/>
    <col min="12" max="12" width="7.125" bestFit="1" customWidth="1"/>
    <col min="13" max="13" width="16" style="18" customWidth="1"/>
    <col min="14" max="14" width="24.375" bestFit="1" customWidth="1"/>
    <col min="15" max="15" width="11.75" customWidth="1"/>
    <col min="16" max="16" width="12.875" customWidth="1"/>
  </cols>
  <sheetData>
    <row r="1" spans="2:16" ht="18" thickBot="1">
      <c r="B1" s="511" t="s">
        <v>286</v>
      </c>
      <c r="E1" s="4" t="s">
        <v>307</v>
      </c>
      <c r="H1" s="4" t="s">
        <v>307</v>
      </c>
      <c r="J1" s="4" t="s">
        <v>307</v>
      </c>
      <c r="O1" s="4" t="s">
        <v>307</v>
      </c>
    </row>
    <row r="2" spans="2:16" ht="42" thickTop="1" thickBot="1">
      <c r="B2" s="808" t="s">
        <v>253</v>
      </c>
      <c r="C2" s="809"/>
      <c r="D2" s="458" t="s">
        <v>245</v>
      </c>
      <c r="E2" s="458" t="s">
        <v>274</v>
      </c>
      <c r="F2" s="459" t="s">
        <v>317</v>
      </c>
      <c r="G2" s="459" t="s">
        <v>316</v>
      </c>
      <c r="H2" s="460" t="s">
        <v>318</v>
      </c>
      <c r="I2" s="460" t="s">
        <v>275</v>
      </c>
      <c r="J2" s="503" t="s">
        <v>276</v>
      </c>
      <c r="L2" s="521" t="s">
        <v>296</v>
      </c>
      <c r="M2" s="522" t="s">
        <v>319</v>
      </c>
      <c r="N2" s="514" t="s">
        <v>295</v>
      </c>
      <c r="O2" s="505" t="s">
        <v>274</v>
      </c>
      <c r="P2" s="504" t="s">
        <v>277</v>
      </c>
    </row>
    <row r="3" spans="2:16" ht="15" thickTop="1" thickBot="1">
      <c r="B3" s="463">
        <v>101</v>
      </c>
      <c r="C3" s="464">
        <v>141</v>
      </c>
      <c r="D3" s="465" t="s">
        <v>246</v>
      </c>
      <c r="E3" s="567">
        <v>515510</v>
      </c>
      <c r="F3" s="464" t="str">
        <f t="shared" ref="F3:F30" si="0">LEFT(G3,2)</f>
        <v>15</v>
      </c>
      <c r="G3" s="466" t="s">
        <v>262</v>
      </c>
      <c r="H3" s="578">
        <v>51789</v>
      </c>
      <c r="I3" s="529">
        <f>H3/H3</f>
        <v>1</v>
      </c>
      <c r="J3" s="530">
        <f>E3*I3</f>
        <v>515510</v>
      </c>
      <c r="L3" s="518" t="str">
        <f>LEFT(M3,2)</f>
        <v>01</v>
      </c>
      <c r="M3" s="515" t="s">
        <v>0</v>
      </c>
      <c r="N3" s="506" t="s">
        <v>192</v>
      </c>
      <c r="O3" s="233">
        <f>SUMIF($F$3:$F$30,L3,$J$3:$J$30)</f>
        <v>2616343.6613102262</v>
      </c>
      <c r="P3" s="547">
        <f t="shared" ref="P3:P19" si="1">O3/SUM($O$3:$O$19)</f>
        <v>0.11977959518213363</v>
      </c>
    </row>
    <row r="4" spans="2:16" ht="14.25" thickBot="1">
      <c r="B4" s="468">
        <v>102</v>
      </c>
      <c r="C4" s="469">
        <v>142</v>
      </c>
      <c r="D4" s="470" t="s">
        <v>240</v>
      </c>
      <c r="E4" s="568">
        <v>1626034</v>
      </c>
      <c r="F4" s="471" t="str">
        <f t="shared" si="0"/>
        <v>15</v>
      </c>
      <c r="G4" s="471" t="s">
        <v>262</v>
      </c>
      <c r="H4" s="579">
        <v>51789</v>
      </c>
      <c r="I4" s="531">
        <f>H4/H4</f>
        <v>1</v>
      </c>
      <c r="J4" s="532">
        <f>E4*I4</f>
        <v>1626034</v>
      </c>
      <c r="L4" s="519" t="str">
        <f t="shared" ref="L4:L19" si="2">LEFT(M4,2)</f>
        <v>11</v>
      </c>
      <c r="M4" s="516" t="s">
        <v>315</v>
      </c>
      <c r="N4" s="507" t="s">
        <v>83</v>
      </c>
      <c r="O4" s="254">
        <f t="shared" ref="O4:O19" si="3">SUMIF($F$3:$F$30,L4,$J$3:$J$30)</f>
        <v>12139166.501806341</v>
      </c>
      <c r="P4" s="548">
        <f t="shared" si="1"/>
        <v>0.5557467357735133</v>
      </c>
    </row>
    <row r="5" spans="2:16" ht="14.25" thickBot="1">
      <c r="B5" s="510">
        <v>103</v>
      </c>
      <c r="C5" s="455">
        <v>143</v>
      </c>
      <c r="D5" s="456" t="s">
        <v>247</v>
      </c>
      <c r="E5" s="569">
        <v>153296</v>
      </c>
      <c r="F5" s="472" t="str">
        <f t="shared" si="0"/>
        <v>15</v>
      </c>
      <c r="G5" s="472" t="s">
        <v>262</v>
      </c>
      <c r="H5" s="580">
        <v>51789</v>
      </c>
      <c r="I5" s="533">
        <f>H5/H5</f>
        <v>1</v>
      </c>
      <c r="J5" s="534">
        <f>E5*I5</f>
        <v>153296</v>
      </c>
      <c r="L5" s="519" t="str">
        <f t="shared" si="2"/>
        <v>15</v>
      </c>
      <c r="M5" s="516" t="s">
        <v>14</v>
      </c>
      <c r="N5" s="507" t="s">
        <v>2</v>
      </c>
      <c r="O5" s="254">
        <f t="shared" si="3"/>
        <v>2925314.8622456342</v>
      </c>
      <c r="P5" s="548">
        <f t="shared" si="1"/>
        <v>0.13392469619399672</v>
      </c>
    </row>
    <row r="6" spans="2:16">
      <c r="B6" s="479">
        <v>104</v>
      </c>
      <c r="C6" s="480">
        <v>144</v>
      </c>
      <c r="D6" s="481" t="s">
        <v>248</v>
      </c>
      <c r="E6" s="570">
        <v>1140238</v>
      </c>
      <c r="F6" s="482" t="str">
        <f t="shared" si="0"/>
        <v>15</v>
      </c>
      <c r="G6" s="482" t="s">
        <v>262</v>
      </c>
      <c r="H6" s="581">
        <v>51789</v>
      </c>
      <c r="I6" s="535">
        <f>H6/SUM($H$6:$H$8)</f>
        <v>0.51262533778098929</v>
      </c>
      <c r="J6" s="536">
        <f>E6*I6</f>
        <v>584514.88990071963</v>
      </c>
      <c r="L6" s="519" t="str">
        <f t="shared" si="2"/>
        <v>16</v>
      </c>
      <c r="M6" s="516" t="s">
        <v>15</v>
      </c>
      <c r="N6" s="507" t="s">
        <v>3</v>
      </c>
      <c r="O6" s="254">
        <f t="shared" si="3"/>
        <v>61072.121081997611</v>
      </c>
      <c r="P6" s="548">
        <f t="shared" si="1"/>
        <v>2.7959606561978106E-3</v>
      </c>
    </row>
    <row r="7" spans="2:16">
      <c r="B7" s="474"/>
      <c r="C7" s="475"/>
      <c r="D7" s="476"/>
      <c r="E7" s="571"/>
      <c r="F7" s="477" t="str">
        <f t="shared" si="0"/>
        <v>22</v>
      </c>
      <c r="G7" s="477" t="s">
        <v>269</v>
      </c>
      <c r="H7" s="424">
        <v>9915</v>
      </c>
      <c r="I7" s="537">
        <f t="shared" ref="I7:I8" si="4">H7/SUM($H$6:$H$8)</f>
        <v>9.814208082987716E-2</v>
      </c>
      <c r="J7" s="538">
        <f>I7*$E$6</f>
        <v>111905.32996129747</v>
      </c>
      <c r="L7" s="519" t="str">
        <f t="shared" si="2"/>
        <v>20</v>
      </c>
      <c r="M7" s="516" t="s">
        <v>19</v>
      </c>
      <c r="N7" s="507" t="s">
        <v>5</v>
      </c>
      <c r="O7" s="254">
        <f t="shared" si="3"/>
        <v>572419.78394096496</v>
      </c>
      <c r="P7" s="548">
        <f t="shared" si="1"/>
        <v>2.620611772398326E-2</v>
      </c>
    </row>
    <row r="8" spans="2:16" ht="14.25" thickBot="1">
      <c r="B8" s="484"/>
      <c r="C8" s="485"/>
      <c r="D8" s="486"/>
      <c r="E8" s="572"/>
      <c r="F8" s="487" t="str">
        <f t="shared" si="0"/>
        <v>39</v>
      </c>
      <c r="G8" s="487" t="s">
        <v>265</v>
      </c>
      <c r="H8" s="584">
        <v>39323</v>
      </c>
      <c r="I8" s="539">
        <f t="shared" si="4"/>
        <v>0.38923258138913358</v>
      </c>
      <c r="J8" s="540">
        <f t="shared" ref="J8" si="5">I8*$E$6</f>
        <v>443817.78013798292</v>
      </c>
      <c r="L8" s="519" t="str">
        <f t="shared" si="2"/>
        <v>21</v>
      </c>
      <c r="M8" s="516" t="s">
        <v>279</v>
      </c>
      <c r="N8" s="507" t="s">
        <v>6</v>
      </c>
      <c r="O8" s="254">
        <f t="shared" si="3"/>
        <v>895945.52309562813</v>
      </c>
      <c r="P8" s="548">
        <f t="shared" si="1"/>
        <v>4.1017544311398688E-2</v>
      </c>
    </row>
    <row r="9" spans="2:16">
      <c r="B9" s="489">
        <v>105</v>
      </c>
      <c r="C9" s="490">
        <v>145</v>
      </c>
      <c r="D9" s="491" t="s">
        <v>83</v>
      </c>
      <c r="E9" s="573">
        <v>14271046</v>
      </c>
      <c r="F9" s="492" t="str">
        <f t="shared" si="0"/>
        <v>01</v>
      </c>
      <c r="G9" s="492" t="s">
        <v>263</v>
      </c>
      <c r="H9" s="582">
        <v>67894</v>
      </c>
      <c r="I9" s="541">
        <f>H9/SUM($H$9:$H$11)</f>
        <v>0.1833322982288913</v>
      </c>
      <c r="J9" s="542">
        <f>$E$9*I9</f>
        <v>2616343.6613102262</v>
      </c>
      <c r="L9" s="519" t="str">
        <f t="shared" si="2"/>
        <v>22</v>
      </c>
      <c r="M9" s="516" t="s">
        <v>23</v>
      </c>
      <c r="N9" s="507" t="s">
        <v>193</v>
      </c>
      <c r="O9" s="254">
        <f t="shared" si="3"/>
        <v>111905.32996129747</v>
      </c>
      <c r="P9" s="548">
        <f t="shared" si="1"/>
        <v>5.1231706750537453E-3</v>
      </c>
    </row>
    <row r="10" spans="2:16">
      <c r="B10" s="468"/>
      <c r="C10" s="469"/>
      <c r="D10" s="470"/>
      <c r="E10" s="574"/>
      <c r="F10" s="551" t="str">
        <f t="shared" si="0"/>
        <v>11</v>
      </c>
      <c r="G10" s="551" t="s">
        <v>311</v>
      </c>
      <c r="H10" s="579">
        <v>251894</v>
      </c>
      <c r="I10" s="531">
        <f t="shared" ref="I10:I11" si="6">H10/SUM($H$9:$H$11)</f>
        <v>0.68018243040722814</v>
      </c>
      <c r="J10" s="532">
        <f t="shared" ref="J10:J11" si="7">$E$9*I10</f>
        <v>9706914.7527333517</v>
      </c>
      <c r="L10" s="519" t="str">
        <f t="shared" si="2"/>
        <v>25</v>
      </c>
      <c r="M10" s="516" t="s">
        <v>25</v>
      </c>
      <c r="N10" s="507" t="s">
        <v>7</v>
      </c>
      <c r="O10" s="254">
        <f t="shared" si="3"/>
        <v>13483.794331096809</v>
      </c>
      <c r="P10" s="548">
        <f t="shared" si="1"/>
        <v>6.1730553611184021E-4</v>
      </c>
    </row>
    <row r="11" spans="2:16" ht="14.25" thickBot="1">
      <c r="B11" s="494"/>
      <c r="C11" s="495"/>
      <c r="D11" s="496"/>
      <c r="E11" s="575"/>
      <c r="F11" s="497" t="str">
        <f t="shared" si="0"/>
        <v>11</v>
      </c>
      <c r="G11" s="497" t="s">
        <v>312</v>
      </c>
      <c r="H11" s="585">
        <v>50545</v>
      </c>
      <c r="I11" s="543">
        <f t="shared" si="6"/>
        <v>0.13648527136388061</v>
      </c>
      <c r="J11" s="544">
        <f t="shared" si="7"/>
        <v>1947787.5859564228</v>
      </c>
      <c r="L11" s="519" t="str">
        <f t="shared" si="2"/>
        <v>28</v>
      </c>
      <c r="M11" s="516" t="s">
        <v>30</v>
      </c>
      <c r="N11" s="507" t="s">
        <v>11</v>
      </c>
      <c r="O11" s="254">
        <f t="shared" si="3"/>
        <v>24989.965493632753</v>
      </c>
      <c r="P11" s="548">
        <f t="shared" si="1"/>
        <v>1.1440729269272772E-3</v>
      </c>
    </row>
    <row r="12" spans="2:16">
      <c r="B12" s="489">
        <v>106</v>
      </c>
      <c r="C12" s="490">
        <v>146</v>
      </c>
      <c r="D12" s="491" t="s">
        <v>249</v>
      </c>
      <c r="E12" s="573">
        <v>85391</v>
      </c>
      <c r="F12" s="492" t="str">
        <f t="shared" si="0"/>
        <v>15</v>
      </c>
      <c r="G12" s="492" t="s">
        <v>262</v>
      </c>
      <c r="H12" s="582">
        <v>51789</v>
      </c>
      <c r="I12" s="541">
        <f>H12/SUM($H$12:$H$14)</f>
        <v>0.53822970037725648</v>
      </c>
      <c r="J12" s="542">
        <f>$E$12*I12</f>
        <v>45959.972344914306</v>
      </c>
      <c r="L12" s="519" t="str">
        <f t="shared" si="2"/>
        <v>30</v>
      </c>
      <c r="M12" s="516" t="s">
        <v>33</v>
      </c>
      <c r="N12" s="507" t="s">
        <v>94</v>
      </c>
      <c r="O12" s="254">
        <f t="shared" si="3"/>
        <v>6422.2812999224061</v>
      </c>
      <c r="P12" s="548">
        <f t="shared" si="1"/>
        <v>2.9402034053326904E-4</v>
      </c>
    </row>
    <row r="13" spans="2:16">
      <c r="B13" s="474"/>
      <c r="C13" s="475"/>
      <c r="D13" s="476"/>
      <c r="E13" s="571"/>
      <c r="F13" s="477" t="str">
        <f t="shared" si="0"/>
        <v>16</v>
      </c>
      <c r="G13" s="477" t="s">
        <v>264</v>
      </c>
      <c r="H13" s="424">
        <v>5109</v>
      </c>
      <c r="I13" s="537">
        <f t="shared" ref="I13:I14" si="8">H13/SUM($H$12:$H$14)</f>
        <v>5.3096517392253254E-2</v>
      </c>
      <c r="J13" s="538">
        <f t="shared" ref="J13:J14" si="9">$E$12*I13</f>
        <v>4533.9647166418972</v>
      </c>
      <c r="L13" s="519" t="str">
        <f t="shared" si="2"/>
        <v>31</v>
      </c>
      <c r="M13" s="516" t="s">
        <v>35</v>
      </c>
      <c r="N13" s="507" t="s">
        <v>95</v>
      </c>
      <c r="O13" s="254">
        <f t="shared" si="3"/>
        <v>1449.6963170604029</v>
      </c>
      <c r="P13" s="548">
        <f t="shared" si="1"/>
        <v>6.6368971539299516E-5</v>
      </c>
    </row>
    <row r="14" spans="2:16" ht="14.25" thickBot="1">
      <c r="B14" s="494"/>
      <c r="C14" s="495"/>
      <c r="D14" s="496"/>
      <c r="E14" s="575"/>
      <c r="F14" s="497" t="str">
        <f t="shared" si="0"/>
        <v>39</v>
      </c>
      <c r="G14" s="497" t="s">
        <v>265</v>
      </c>
      <c r="H14" s="585">
        <v>39323</v>
      </c>
      <c r="I14" s="543">
        <f t="shared" si="8"/>
        <v>0.40867378223049022</v>
      </c>
      <c r="J14" s="544">
        <f t="shared" si="9"/>
        <v>34897.062938443793</v>
      </c>
      <c r="L14" s="519" t="str">
        <f t="shared" si="2"/>
        <v>33</v>
      </c>
      <c r="M14" s="516" t="s">
        <v>299</v>
      </c>
      <c r="N14" s="507" t="s">
        <v>12</v>
      </c>
      <c r="O14" s="254">
        <f t="shared" si="3"/>
        <v>112299.69524728514</v>
      </c>
      <c r="P14" s="548">
        <f t="shared" si="1"/>
        <v>5.1412252276754125E-3</v>
      </c>
    </row>
    <row r="15" spans="2:16">
      <c r="B15" s="489">
        <v>107</v>
      </c>
      <c r="C15" s="490">
        <v>147</v>
      </c>
      <c r="D15" s="491" t="s">
        <v>241</v>
      </c>
      <c r="E15" s="573">
        <v>179357</v>
      </c>
      <c r="F15" s="492" t="str">
        <f t="shared" si="0"/>
        <v>33</v>
      </c>
      <c r="G15" s="492" t="s">
        <v>297</v>
      </c>
      <c r="H15" s="582">
        <v>40879</v>
      </c>
      <c r="I15" s="541">
        <f>H15/SUM($H$15:$H$16)</f>
        <v>0.62612384934675058</v>
      </c>
      <c r="J15" s="542">
        <f>$E$15*I15</f>
        <v>112299.69524728514</v>
      </c>
      <c r="L15" s="519" t="str">
        <f t="shared" si="2"/>
        <v>34</v>
      </c>
      <c r="M15" s="516" t="s">
        <v>75</v>
      </c>
      <c r="N15" s="507" t="s">
        <v>198</v>
      </c>
      <c r="O15" s="254">
        <f t="shared" si="3"/>
        <v>337187.74062633654</v>
      </c>
      <c r="P15" s="548">
        <f t="shared" si="1"/>
        <v>1.5436890676806213E-2</v>
      </c>
    </row>
    <row r="16" spans="2:16" ht="14.25" thickBot="1">
      <c r="B16" s="494"/>
      <c r="C16" s="495"/>
      <c r="D16" s="496"/>
      <c r="E16" s="575"/>
      <c r="F16" s="497" t="str">
        <f t="shared" si="0"/>
        <v>34</v>
      </c>
      <c r="G16" s="497" t="s">
        <v>298</v>
      </c>
      <c r="H16" s="585">
        <v>24410</v>
      </c>
      <c r="I16" s="543">
        <f>H16/SUM($H$15:$H$16)</f>
        <v>0.37387615065324942</v>
      </c>
      <c r="J16" s="544">
        <f t="shared" ref="J16" si="10">$E$15*I16</f>
        <v>67057.304752714859</v>
      </c>
      <c r="L16" s="519" t="str">
        <f t="shared" si="2"/>
        <v>35</v>
      </c>
      <c r="M16" s="516" t="s">
        <v>294</v>
      </c>
      <c r="N16" s="507" t="s">
        <v>292</v>
      </c>
      <c r="O16" s="254">
        <f t="shared" si="3"/>
        <v>5002.0056130633748</v>
      </c>
      <c r="P16" s="548">
        <f t="shared" si="1"/>
        <v>2.2899828347910977E-4</v>
      </c>
    </row>
    <row r="17" spans="2:16">
      <c r="B17" s="489">
        <v>108</v>
      </c>
      <c r="C17" s="490">
        <v>148</v>
      </c>
      <c r="D17" s="491" t="s">
        <v>250</v>
      </c>
      <c r="E17" s="573">
        <v>437654</v>
      </c>
      <c r="F17" s="492" t="str">
        <f t="shared" si="0"/>
        <v>25</v>
      </c>
      <c r="G17" s="492" t="s">
        <v>266</v>
      </c>
      <c r="H17" s="582">
        <v>1350</v>
      </c>
      <c r="I17" s="541">
        <f>H17/SUM($H$17:$H$20)</f>
        <v>3.0809256469943858E-2</v>
      </c>
      <c r="J17" s="542">
        <f>$E$17*I17</f>
        <v>13483.794331096809</v>
      </c>
      <c r="L17" s="519" t="str">
        <f t="shared" si="2"/>
        <v>39</v>
      </c>
      <c r="M17" s="516" t="s">
        <v>199</v>
      </c>
      <c r="N17" s="507" t="s">
        <v>16</v>
      </c>
      <c r="O17" s="254">
        <f t="shared" si="3"/>
        <v>1306636.2239041887</v>
      </c>
      <c r="P17" s="548">
        <f t="shared" si="1"/>
        <v>5.9819495528801579E-2</v>
      </c>
    </row>
    <row r="18" spans="2:16">
      <c r="B18" s="474"/>
      <c r="C18" s="475"/>
      <c r="D18" s="476"/>
      <c r="E18" s="571"/>
      <c r="F18" s="477" t="str">
        <f t="shared" si="0"/>
        <v>28</v>
      </c>
      <c r="G18" s="477" t="s">
        <v>267</v>
      </c>
      <c r="H18" s="424">
        <v>2502</v>
      </c>
      <c r="I18" s="537">
        <f>H18/SUM($H$17:$H$20)</f>
        <v>5.709982199096262E-2</v>
      </c>
      <c r="J18" s="538">
        <f>$E$17*I18</f>
        <v>24989.965493632753</v>
      </c>
      <c r="L18" s="519" t="str">
        <f t="shared" si="2"/>
        <v>59</v>
      </c>
      <c r="M18" s="516" t="s">
        <v>291</v>
      </c>
      <c r="N18" s="507" t="s">
        <v>293</v>
      </c>
      <c r="O18" s="254">
        <f t="shared" si="3"/>
        <v>555587.81372532458</v>
      </c>
      <c r="P18" s="548">
        <f t="shared" si="1"/>
        <v>2.5435528367408641E-2</v>
      </c>
    </row>
    <row r="19" spans="2:16" ht="14.25" thickBot="1">
      <c r="B19" s="474"/>
      <c r="C19" s="475"/>
      <c r="D19" s="476"/>
      <c r="E19" s="571"/>
      <c r="F19" s="477" t="str">
        <f t="shared" si="0"/>
        <v>30</v>
      </c>
      <c r="G19" s="477" t="s">
        <v>268</v>
      </c>
      <c r="H19" s="424">
        <v>643</v>
      </c>
      <c r="I19" s="537">
        <f>H19/SUM($H$17:$H$20)</f>
        <v>1.4674334748276964E-2</v>
      </c>
      <c r="J19" s="538">
        <f>$E$17*I19</f>
        <v>6422.2812999224061</v>
      </c>
      <c r="L19" s="520" t="str">
        <f t="shared" si="2"/>
        <v>67</v>
      </c>
      <c r="M19" s="517" t="s">
        <v>218</v>
      </c>
      <c r="N19" s="508" t="s">
        <v>34</v>
      </c>
      <c r="O19" s="335">
        <f t="shared" si="3"/>
        <v>157756</v>
      </c>
      <c r="P19" s="549">
        <f t="shared" si="1"/>
        <v>7.2222736244403991E-3</v>
      </c>
    </row>
    <row r="20" spans="2:16" ht="14.25" thickBot="1">
      <c r="B20" s="494"/>
      <c r="C20" s="495"/>
      <c r="D20" s="496"/>
      <c r="E20" s="575"/>
      <c r="F20" s="497" t="str">
        <f t="shared" si="0"/>
        <v>39</v>
      </c>
      <c r="G20" s="497" t="s">
        <v>265</v>
      </c>
      <c r="H20" s="585">
        <v>39323</v>
      </c>
      <c r="I20" s="543">
        <f>H20/SUM($H$17:$H$20)</f>
        <v>0.89741658679081659</v>
      </c>
      <c r="J20" s="544">
        <f>$E$17*I20</f>
        <v>392757.95887534803</v>
      </c>
    </row>
    <row r="21" spans="2:16">
      <c r="B21" s="489">
        <v>109</v>
      </c>
      <c r="C21" s="490">
        <v>149</v>
      </c>
      <c r="D21" s="491" t="s">
        <v>251</v>
      </c>
      <c r="E21" s="573">
        <v>3276701</v>
      </c>
      <c r="F21" s="492" t="str">
        <f t="shared" si="0"/>
        <v>11</v>
      </c>
      <c r="G21" s="492" t="s">
        <v>314</v>
      </c>
      <c r="H21" s="582">
        <v>43778</v>
      </c>
      <c r="I21" s="541">
        <f>H21/SUM(H$21:H$29)</f>
        <v>0.14785119640655869</v>
      </c>
      <c r="J21" s="542">
        <f t="shared" ref="J21:J29" si="11">$E$21*I21</f>
        <v>484464.1631165673</v>
      </c>
    </row>
    <row r="22" spans="2:16">
      <c r="B22" s="552"/>
      <c r="C22" s="553"/>
      <c r="D22" s="554"/>
      <c r="E22" s="576"/>
      <c r="F22" s="555" t="str">
        <f t="shared" si="0"/>
        <v>16</v>
      </c>
      <c r="G22" s="555" t="s">
        <v>313</v>
      </c>
      <c r="H22" s="583">
        <v>5109</v>
      </c>
      <c r="I22" s="557">
        <f t="shared" ref="I22" si="12">H22/SUM(H$21:H$29)</f>
        <v>1.7254597342069269E-2</v>
      </c>
      <c r="J22" s="558">
        <f t="shared" si="11"/>
        <v>56538.156365355717</v>
      </c>
    </row>
    <row r="23" spans="2:16">
      <c r="B23" s="474"/>
      <c r="C23" s="475"/>
      <c r="D23" s="476"/>
      <c r="E23" s="571"/>
      <c r="F23" s="477" t="str">
        <f t="shared" si="0"/>
        <v>20</v>
      </c>
      <c r="G23" s="477" t="s">
        <v>270</v>
      </c>
      <c r="H23" s="424">
        <v>51726</v>
      </c>
      <c r="I23" s="537">
        <f t="shared" ref="I23:I29" si="13">H23/SUM(H$21:H$29)</f>
        <v>0.17469393269052164</v>
      </c>
      <c r="J23" s="538">
        <f t="shared" si="11"/>
        <v>572419.78394096496</v>
      </c>
    </row>
    <row r="24" spans="2:16">
      <c r="B24" s="474"/>
      <c r="C24" s="475"/>
      <c r="D24" s="476"/>
      <c r="E24" s="571"/>
      <c r="F24" s="477" t="str">
        <f t="shared" si="0"/>
        <v>21</v>
      </c>
      <c r="G24" s="477" t="s">
        <v>278</v>
      </c>
      <c r="H24" s="424">
        <v>80961</v>
      </c>
      <c r="I24" s="537">
        <f t="shared" si="13"/>
        <v>0.27342913591921514</v>
      </c>
      <c r="J24" s="538">
        <f t="shared" si="11"/>
        <v>895945.52309562813</v>
      </c>
    </row>
    <row r="25" spans="2:16">
      <c r="B25" s="474"/>
      <c r="C25" s="475"/>
      <c r="D25" s="476"/>
      <c r="E25" s="571"/>
      <c r="F25" s="477" t="str">
        <f t="shared" si="0"/>
        <v>31</v>
      </c>
      <c r="G25" s="477" t="s">
        <v>271</v>
      </c>
      <c r="H25" s="424">
        <v>131</v>
      </c>
      <c r="I25" s="537">
        <f t="shared" si="13"/>
        <v>4.4242557287357099E-4</v>
      </c>
      <c r="J25" s="538">
        <f t="shared" si="11"/>
        <v>1449.6963170604029</v>
      </c>
    </row>
    <row r="26" spans="2:16">
      <c r="B26" s="474"/>
      <c r="C26" s="475"/>
      <c r="D26" s="476"/>
      <c r="E26" s="571"/>
      <c r="F26" s="477" t="str">
        <f t="shared" si="0"/>
        <v>34</v>
      </c>
      <c r="G26" s="477" t="s">
        <v>272</v>
      </c>
      <c r="H26" s="424">
        <v>24410</v>
      </c>
      <c r="I26" s="537">
        <f t="shared" si="13"/>
        <v>8.2439757510258532E-2</v>
      </c>
      <c r="J26" s="538">
        <f t="shared" si="11"/>
        <v>270130.43587362167</v>
      </c>
    </row>
    <row r="27" spans="2:16">
      <c r="B27" s="474"/>
      <c r="C27" s="475"/>
      <c r="D27" s="476"/>
      <c r="E27" s="571"/>
      <c r="F27" s="477" t="str">
        <f t="shared" si="0"/>
        <v>35</v>
      </c>
      <c r="G27" s="477" t="s">
        <v>294</v>
      </c>
      <c r="H27" s="424">
        <v>452</v>
      </c>
      <c r="I27" s="537">
        <f t="shared" si="13"/>
        <v>1.5265370911362907E-3</v>
      </c>
      <c r="J27" s="538">
        <f t="shared" si="11"/>
        <v>5002.0056130633748</v>
      </c>
    </row>
    <row r="28" spans="2:16">
      <c r="B28" s="474"/>
      <c r="C28" s="475"/>
      <c r="D28" s="476"/>
      <c r="E28" s="571"/>
      <c r="F28" s="477" t="str">
        <f t="shared" si="0"/>
        <v>39</v>
      </c>
      <c r="G28" s="477" t="s">
        <v>265</v>
      </c>
      <c r="H28" s="424">
        <v>39323</v>
      </c>
      <c r="I28" s="537">
        <f t="shared" si="13"/>
        <v>0.13280534963440788</v>
      </c>
      <c r="J28" s="538">
        <f t="shared" si="11"/>
        <v>435163.42195241392</v>
      </c>
    </row>
    <row r="29" spans="2:16" ht="14.25" thickBot="1">
      <c r="B29" s="494"/>
      <c r="C29" s="495"/>
      <c r="D29" s="496"/>
      <c r="E29" s="575"/>
      <c r="F29" s="497" t="str">
        <f t="shared" si="0"/>
        <v>59</v>
      </c>
      <c r="G29" s="497" t="s">
        <v>291</v>
      </c>
      <c r="H29" s="585">
        <v>50205</v>
      </c>
      <c r="I29" s="543">
        <f t="shared" si="13"/>
        <v>0.16955706783295901</v>
      </c>
      <c r="J29" s="544">
        <f t="shared" si="11"/>
        <v>555587.81372532458</v>
      </c>
    </row>
    <row r="30" spans="2:16" ht="14.25" thickBot="1">
      <c r="B30" s="499">
        <v>110</v>
      </c>
      <c r="C30" s="500" t="s">
        <v>239</v>
      </c>
      <c r="D30" s="501" t="s">
        <v>252</v>
      </c>
      <c r="E30" s="577">
        <v>157756</v>
      </c>
      <c r="F30" s="502" t="str">
        <f t="shared" si="0"/>
        <v>67</v>
      </c>
      <c r="G30" s="502" t="s">
        <v>273</v>
      </c>
      <c r="H30" s="586">
        <v>357901</v>
      </c>
      <c r="I30" s="545">
        <v>1</v>
      </c>
      <c r="J30" s="546">
        <f>E30*I30</f>
        <v>157756</v>
      </c>
    </row>
    <row r="31" spans="2:16" ht="14.25" thickTop="1"/>
  </sheetData>
  <mergeCells count="1">
    <mergeCell ref="B2:C2"/>
  </mergeCells>
  <phoneticPr fontId="3"/>
  <pageMargins left="0.7" right="0.7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P31"/>
  <sheetViews>
    <sheetView showGridLines="0" workbookViewId="0">
      <selection activeCell="B1" sqref="B1"/>
    </sheetView>
  </sheetViews>
  <sheetFormatPr defaultRowHeight="13.5"/>
  <cols>
    <col min="1" max="1" width="3.125" customWidth="1"/>
    <col min="4" max="4" width="19.25" bestFit="1" customWidth="1"/>
    <col min="5" max="5" width="10.25" bestFit="1" customWidth="1"/>
    <col min="6" max="6" width="12" style="457" customWidth="1"/>
    <col min="7" max="7" width="17.25" style="457" customWidth="1"/>
    <col min="8" max="8" width="12.875" customWidth="1"/>
    <col min="9" max="9" width="13.75" customWidth="1"/>
    <col min="10" max="10" width="13.125" customWidth="1"/>
    <col min="11" max="11" width="4.5" customWidth="1"/>
    <col min="12" max="12" width="7.125" bestFit="1" customWidth="1"/>
    <col min="13" max="13" width="16" style="18" customWidth="1"/>
    <col min="14" max="14" width="24.375" bestFit="1" customWidth="1"/>
    <col min="15" max="15" width="11.75" customWidth="1"/>
    <col min="16" max="16" width="12.875" customWidth="1"/>
  </cols>
  <sheetData>
    <row r="1" spans="2:16" ht="18" thickBot="1">
      <c r="B1" s="511" t="s">
        <v>285</v>
      </c>
      <c r="E1" s="4" t="s">
        <v>290</v>
      </c>
      <c r="H1" s="4" t="s">
        <v>290</v>
      </c>
      <c r="J1" s="4" t="s">
        <v>290</v>
      </c>
      <c r="O1" s="4" t="s">
        <v>290</v>
      </c>
    </row>
    <row r="2" spans="2:16" ht="42" thickTop="1" thickBot="1">
      <c r="B2" s="808" t="s">
        <v>253</v>
      </c>
      <c r="C2" s="809"/>
      <c r="D2" s="458" t="s">
        <v>245</v>
      </c>
      <c r="E2" s="458" t="s">
        <v>274</v>
      </c>
      <c r="F2" s="459" t="s">
        <v>317</v>
      </c>
      <c r="G2" s="459" t="s">
        <v>316</v>
      </c>
      <c r="H2" s="460" t="s">
        <v>318</v>
      </c>
      <c r="I2" s="460" t="s">
        <v>275</v>
      </c>
      <c r="J2" s="503" t="s">
        <v>276</v>
      </c>
      <c r="L2" s="521" t="s">
        <v>296</v>
      </c>
      <c r="M2" s="522" t="s">
        <v>319</v>
      </c>
      <c r="N2" s="514" t="s">
        <v>295</v>
      </c>
      <c r="O2" s="505" t="s">
        <v>274</v>
      </c>
      <c r="P2" s="504" t="s">
        <v>277</v>
      </c>
    </row>
    <row r="3" spans="2:16" ht="15" thickTop="1" thickBot="1">
      <c r="B3" s="463">
        <v>101</v>
      </c>
      <c r="C3" s="464">
        <v>141</v>
      </c>
      <c r="D3" s="465" t="s">
        <v>246</v>
      </c>
      <c r="E3" s="567">
        <v>5666</v>
      </c>
      <c r="F3" s="464" t="str">
        <f t="shared" ref="F3:F30" si="0">LEFT(G3,2)</f>
        <v>15</v>
      </c>
      <c r="G3" s="466" t="s">
        <v>262</v>
      </c>
      <c r="H3" s="467">
        <v>51789</v>
      </c>
      <c r="I3" s="529">
        <f>H3/H3</f>
        <v>1</v>
      </c>
      <c r="J3" s="530">
        <f>E3*I3</f>
        <v>5666</v>
      </c>
      <c r="L3" s="518" t="str">
        <f>LEFT(M3,2)</f>
        <v>01</v>
      </c>
      <c r="M3" s="515" t="s">
        <v>0</v>
      </c>
      <c r="N3" s="506" t="s">
        <v>192</v>
      </c>
      <c r="O3" s="233">
        <f>SUMIF($F$3:$F$30,L3,$J$3:$J$30)</f>
        <v>16902.871232107322</v>
      </c>
      <c r="P3" s="547">
        <f t="shared" ref="P3:P19" si="1">O3/SUM($O$3:$O$19)</f>
        <v>9.7086583259759093E-2</v>
      </c>
    </row>
    <row r="4" spans="2:16" ht="14.25" thickBot="1">
      <c r="B4" s="468">
        <v>102</v>
      </c>
      <c r="C4" s="469">
        <v>142</v>
      </c>
      <c r="D4" s="470" t="s">
        <v>240</v>
      </c>
      <c r="E4" s="568">
        <v>16783</v>
      </c>
      <c r="F4" s="471" t="str">
        <f t="shared" si="0"/>
        <v>15</v>
      </c>
      <c r="G4" s="471" t="s">
        <v>262</v>
      </c>
      <c r="H4" s="461">
        <v>51789</v>
      </c>
      <c r="I4" s="531">
        <f>H4/H4</f>
        <v>1</v>
      </c>
      <c r="J4" s="532">
        <f>E4*I4</f>
        <v>16783</v>
      </c>
      <c r="L4" s="519" t="str">
        <f t="shared" ref="L4:L19" si="2">LEFT(M4,2)</f>
        <v>11</v>
      </c>
      <c r="M4" s="516" t="s">
        <v>315</v>
      </c>
      <c r="N4" s="507" t="s">
        <v>83</v>
      </c>
      <c r="O4" s="254">
        <f t="shared" ref="O4:O19" si="3">SUMIF($F$3:$F$30,L4,$J$3:$J$30)</f>
        <v>80980.302972117686</v>
      </c>
      <c r="P4" s="548">
        <f t="shared" si="1"/>
        <v>0.46513404846679612</v>
      </c>
    </row>
    <row r="5" spans="2:16" ht="14.25" thickBot="1">
      <c r="B5" s="510">
        <v>103</v>
      </c>
      <c r="C5" s="455">
        <v>143</v>
      </c>
      <c r="D5" s="456" t="s">
        <v>247</v>
      </c>
      <c r="E5" s="569">
        <v>2418</v>
      </c>
      <c r="F5" s="472" t="str">
        <f t="shared" si="0"/>
        <v>15</v>
      </c>
      <c r="G5" s="472" t="s">
        <v>262</v>
      </c>
      <c r="H5" s="473">
        <v>51789</v>
      </c>
      <c r="I5" s="533">
        <f>H5/H5</f>
        <v>1</v>
      </c>
      <c r="J5" s="534">
        <f>E5*I5</f>
        <v>2418</v>
      </c>
      <c r="L5" s="519" t="str">
        <f t="shared" si="2"/>
        <v>15</v>
      </c>
      <c r="M5" s="516" t="s">
        <v>14</v>
      </c>
      <c r="N5" s="507" t="s">
        <v>2</v>
      </c>
      <c r="O5" s="254">
        <f t="shared" si="3"/>
        <v>30257.069515440187</v>
      </c>
      <c r="P5" s="548">
        <f t="shared" si="1"/>
        <v>0.17379032581915199</v>
      </c>
    </row>
    <row r="6" spans="2:16">
      <c r="B6" s="479">
        <v>104</v>
      </c>
      <c r="C6" s="480">
        <v>144</v>
      </c>
      <c r="D6" s="481" t="s">
        <v>248</v>
      </c>
      <c r="E6" s="570">
        <v>9261</v>
      </c>
      <c r="F6" s="482" t="str">
        <f t="shared" si="0"/>
        <v>15</v>
      </c>
      <c r="G6" s="482" t="s">
        <v>262</v>
      </c>
      <c r="H6" s="483">
        <v>51789</v>
      </c>
      <c r="I6" s="535">
        <f>H6/SUM($H$6:$H$8)</f>
        <v>0.51262533778098929</v>
      </c>
      <c r="J6" s="536">
        <f>E6*I6</f>
        <v>4747.4232531897414</v>
      </c>
      <c r="L6" s="519" t="str">
        <f t="shared" si="2"/>
        <v>16</v>
      </c>
      <c r="M6" s="516" t="s">
        <v>15</v>
      </c>
      <c r="N6" s="507" t="s">
        <v>3</v>
      </c>
      <c r="O6" s="254">
        <f t="shared" si="3"/>
        <v>726.87101876359793</v>
      </c>
      <c r="P6" s="548">
        <f t="shared" si="1"/>
        <v>4.1749962307143429E-3</v>
      </c>
    </row>
    <row r="7" spans="2:16">
      <c r="B7" s="474"/>
      <c r="C7" s="475"/>
      <c r="D7" s="476"/>
      <c r="E7" s="571"/>
      <c r="F7" s="477" t="str">
        <f t="shared" si="0"/>
        <v>22</v>
      </c>
      <c r="G7" s="477" t="s">
        <v>269</v>
      </c>
      <c r="H7" s="478">
        <v>9915</v>
      </c>
      <c r="I7" s="537">
        <f t="shared" ref="I7:I8" si="4">H7/SUM($H$6:$H$8)</f>
        <v>9.814208082987716E-2</v>
      </c>
      <c r="J7" s="538">
        <f>I7*$E$6</f>
        <v>908.89381056549234</v>
      </c>
      <c r="L7" s="519" t="str">
        <f t="shared" si="2"/>
        <v>20</v>
      </c>
      <c r="M7" s="516" t="s">
        <v>19</v>
      </c>
      <c r="N7" s="507" t="s">
        <v>5</v>
      </c>
      <c r="O7" s="254">
        <f t="shared" si="3"/>
        <v>6717.3310998159377</v>
      </c>
      <c r="P7" s="548">
        <f t="shared" si="1"/>
        <v>3.8582955295006556E-2</v>
      </c>
    </row>
    <row r="8" spans="2:16" ht="14.25" thickBot="1">
      <c r="B8" s="484"/>
      <c r="C8" s="485"/>
      <c r="D8" s="486"/>
      <c r="E8" s="572"/>
      <c r="F8" s="487" t="str">
        <f t="shared" si="0"/>
        <v>39</v>
      </c>
      <c r="G8" s="487" t="s">
        <v>265</v>
      </c>
      <c r="H8" s="488">
        <v>39323</v>
      </c>
      <c r="I8" s="539">
        <f t="shared" si="4"/>
        <v>0.38923258138913358</v>
      </c>
      <c r="J8" s="540">
        <f t="shared" ref="J8" si="5">I8*$E$6</f>
        <v>3604.6829362447661</v>
      </c>
      <c r="L8" s="519" t="str">
        <f t="shared" si="2"/>
        <v>21</v>
      </c>
      <c r="M8" s="516" t="s">
        <v>278</v>
      </c>
      <c r="N8" s="507" t="s">
        <v>6</v>
      </c>
      <c r="O8" s="254">
        <f t="shared" si="3"/>
        <v>10513.897134365661</v>
      </c>
      <c r="P8" s="548">
        <f t="shared" si="1"/>
        <v>6.0389642416560842E-2</v>
      </c>
    </row>
    <row r="9" spans="2:16">
      <c r="B9" s="489">
        <v>105</v>
      </c>
      <c r="C9" s="490">
        <v>145</v>
      </c>
      <c r="D9" s="491" t="s">
        <v>83</v>
      </c>
      <c r="E9" s="573">
        <v>92198</v>
      </c>
      <c r="F9" s="492" t="str">
        <f t="shared" si="0"/>
        <v>01</v>
      </c>
      <c r="G9" s="492" t="s">
        <v>263</v>
      </c>
      <c r="H9" s="493">
        <v>67894</v>
      </c>
      <c r="I9" s="541">
        <f>H9/SUM($H$9:$H$11)</f>
        <v>0.1833322982288913</v>
      </c>
      <c r="J9" s="542">
        <f>$E$9*I9</f>
        <v>16902.871232107322</v>
      </c>
      <c r="L9" s="519" t="str">
        <f t="shared" si="2"/>
        <v>22</v>
      </c>
      <c r="M9" s="516" t="s">
        <v>23</v>
      </c>
      <c r="N9" s="507" t="s">
        <v>193</v>
      </c>
      <c r="O9" s="254">
        <f t="shared" si="3"/>
        <v>908.89381056549234</v>
      </c>
      <c r="P9" s="548">
        <f t="shared" si="1"/>
        <v>5.220497358231671E-3</v>
      </c>
    </row>
    <row r="10" spans="2:16">
      <c r="B10" s="468"/>
      <c r="C10" s="469"/>
      <c r="D10" s="470"/>
      <c r="E10" s="574"/>
      <c r="F10" s="551" t="str">
        <f t="shared" si="0"/>
        <v>11</v>
      </c>
      <c r="G10" s="551" t="s">
        <v>311</v>
      </c>
      <c r="H10" s="587">
        <v>251894</v>
      </c>
      <c r="I10" s="531">
        <f t="shared" ref="I10:I11" si="6">H10/SUM($H$9:$H$11)</f>
        <v>0.68018243040722814</v>
      </c>
      <c r="J10" s="532">
        <f t="shared" ref="J10:J11" si="7">$E$9*I10</f>
        <v>62711.459718685619</v>
      </c>
      <c r="L10" s="519" t="str">
        <f t="shared" si="2"/>
        <v>25</v>
      </c>
      <c r="M10" s="516" t="s">
        <v>25</v>
      </c>
      <c r="N10" s="507" t="s">
        <v>7</v>
      </c>
      <c r="O10" s="254">
        <f t="shared" si="3"/>
        <v>106.38436259071614</v>
      </c>
      <c r="P10" s="548">
        <f t="shared" si="1"/>
        <v>6.1104969294097176E-4</v>
      </c>
    </row>
    <row r="11" spans="2:16" ht="14.25" thickBot="1">
      <c r="B11" s="494"/>
      <c r="C11" s="495"/>
      <c r="D11" s="496"/>
      <c r="E11" s="575"/>
      <c r="F11" s="497" t="str">
        <f t="shared" si="0"/>
        <v>11</v>
      </c>
      <c r="G11" s="497" t="s">
        <v>312</v>
      </c>
      <c r="H11" s="588">
        <v>50545</v>
      </c>
      <c r="I11" s="543">
        <f t="shared" si="6"/>
        <v>0.13648527136388061</v>
      </c>
      <c r="J11" s="544">
        <f t="shared" si="7"/>
        <v>12583.669049207065</v>
      </c>
      <c r="L11" s="519" t="str">
        <f t="shared" si="2"/>
        <v>28</v>
      </c>
      <c r="M11" s="516" t="s">
        <v>30</v>
      </c>
      <c r="N11" s="507" t="s">
        <v>11</v>
      </c>
      <c r="O11" s="254">
        <f t="shared" si="3"/>
        <v>197.16568533479392</v>
      </c>
      <c r="P11" s="548">
        <f t="shared" si="1"/>
        <v>1.1324787642506011E-3</v>
      </c>
    </row>
    <row r="12" spans="2:16">
      <c r="B12" s="489">
        <v>106</v>
      </c>
      <c r="C12" s="490">
        <v>146</v>
      </c>
      <c r="D12" s="491" t="s">
        <v>249</v>
      </c>
      <c r="E12" s="573">
        <v>1194</v>
      </c>
      <c r="F12" s="492" t="str">
        <f t="shared" si="0"/>
        <v>15</v>
      </c>
      <c r="G12" s="492" t="s">
        <v>262</v>
      </c>
      <c r="H12" s="493">
        <v>51789</v>
      </c>
      <c r="I12" s="541">
        <f>H12/SUM($H$12:$H$14)</f>
        <v>0.53822970037725648</v>
      </c>
      <c r="J12" s="542">
        <f>$E$12*I12</f>
        <v>642.64626225044424</v>
      </c>
      <c r="L12" s="519" t="str">
        <f t="shared" si="2"/>
        <v>30</v>
      </c>
      <c r="M12" s="516" t="s">
        <v>33</v>
      </c>
      <c r="N12" s="507" t="s">
        <v>94</v>
      </c>
      <c r="O12" s="254">
        <f t="shared" si="3"/>
        <v>50.670477885800352</v>
      </c>
      <c r="P12" s="548">
        <f t="shared" si="1"/>
        <v>2.9104070560077394E-4</v>
      </c>
    </row>
    <row r="13" spans="2:16">
      <c r="B13" s="474"/>
      <c r="C13" s="475"/>
      <c r="D13" s="476"/>
      <c r="E13" s="571"/>
      <c r="F13" s="477" t="str">
        <f t="shared" si="0"/>
        <v>16</v>
      </c>
      <c r="G13" s="477" t="s">
        <v>264</v>
      </c>
      <c r="H13" s="478">
        <v>5109</v>
      </c>
      <c r="I13" s="537">
        <f t="shared" ref="I13:I14" si="8">H13/SUM($H$12:$H$14)</f>
        <v>5.3096517392253254E-2</v>
      </c>
      <c r="J13" s="538">
        <f t="shared" ref="J13:J14" si="9">$E$12*I13</f>
        <v>63.397241766350383</v>
      </c>
      <c r="L13" s="519" t="str">
        <f t="shared" si="2"/>
        <v>31</v>
      </c>
      <c r="M13" s="516" t="s">
        <v>35</v>
      </c>
      <c r="N13" s="507" t="s">
        <v>95</v>
      </c>
      <c r="O13" s="254">
        <f t="shared" si="3"/>
        <v>17.012148128134552</v>
      </c>
      <c r="P13" s="548">
        <f t="shared" si="1"/>
        <v>9.7714247064258964E-5</v>
      </c>
    </row>
    <row r="14" spans="2:16" ht="14.25" thickBot="1">
      <c r="B14" s="494"/>
      <c r="C14" s="495"/>
      <c r="D14" s="496"/>
      <c r="E14" s="575"/>
      <c r="F14" s="497" t="str">
        <f t="shared" si="0"/>
        <v>39</v>
      </c>
      <c r="G14" s="497" t="s">
        <v>265</v>
      </c>
      <c r="H14" s="498">
        <v>39323</v>
      </c>
      <c r="I14" s="543">
        <f t="shared" si="8"/>
        <v>0.40867378223049022</v>
      </c>
      <c r="J14" s="544">
        <f t="shared" si="9"/>
        <v>487.95649598320534</v>
      </c>
      <c r="L14" s="519" t="str">
        <f t="shared" si="2"/>
        <v>33</v>
      </c>
      <c r="M14" s="516" t="s">
        <v>297</v>
      </c>
      <c r="N14" s="507" t="s">
        <v>12</v>
      </c>
      <c r="O14" s="254">
        <f t="shared" si="3"/>
        <v>1865.2229472039701</v>
      </c>
      <c r="P14" s="548">
        <f t="shared" si="1"/>
        <v>1.0713453381680576E-2</v>
      </c>
    </row>
    <row r="15" spans="2:16">
      <c r="B15" s="489">
        <v>107</v>
      </c>
      <c r="C15" s="490">
        <v>147</v>
      </c>
      <c r="D15" s="491" t="s">
        <v>241</v>
      </c>
      <c r="E15" s="573">
        <v>2979</v>
      </c>
      <c r="F15" s="492" t="str">
        <f t="shared" si="0"/>
        <v>33</v>
      </c>
      <c r="G15" s="492" t="s">
        <v>297</v>
      </c>
      <c r="H15" s="493">
        <v>40879</v>
      </c>
      <c r="I15" s="541">
        <f>H15/SUM($H$15:$H$16)</f>
        <v>0.62612384934675058</v>
      </c>
      <c r="J15" s="542">
        <f>$E$15*I15</f>
        <v>1865.2229472039701</v>
      </c>
      <c r="L15" s="519" t="str">
        <f t="shared" si="2"/>
        <v>34</v>
      </c>
      <c r="M15" s="516" t="s">
        <v>75</v>
      </c>
      <c r="N15" s="507" t="s">
        <v>198</v>
      </c>
      <c r="O15" s="254">
        <f t="shared" si="3"/>
        <v>4283.7506085804907</v>
      </c>
      <c r="P15" s="548">
        <f t="shared" si="1"/>
        <v>2.4604974173499806E-2</v>
      </c>
    </row>
    <row r="16" spans="2:16" ht="14.25" thickBot="1">
      <c r="B16" s="494"/>
      <c r="C16" s="495"/>
      <c r="D16" s="496"/>
      <c r="E16" s="575"/>
      <c r="F16" s="497" t="str">
        <f t="shared" si="0"/>
        <v>34</v>
      </c>
      <c r="G16" s="497" t="s">
        <v>272</v>
      </c>
      <c r="H16" s="498">
        <v>24410</v>
      </c>
      <c r="I16" s="543">
        <f>H16/SUM($H$15:$H$16)</f>
        <v>0.37387615065324942</v>
      </c>
      <c r="J16" s="544">
        <f t="shared" ref="J16" si="10">$E$15*I16</f>
        <v>1113.7770527960299</v>
      </c>
      <c r="L16" s="519" t="str">
        <f t="shared" si="2"/>
        <v>35</v>
      </c>
      <c r="M16" s="516" t="s">
        <v>294</v>
      </c>
      <c r="N16" s="507" t="s">
        <v>292</v>
      </c>
      <c r="O16" s="254">
        <f t="shared" si="3"/>
        <v>58.698404228372652</v>
      </c>
      <c r="P16" s="548">
        <f t="shared" si="1"/>
        <v>3.3715144788584007E-4</v>
      </c>
    </row>
    <row r="17" spans="2:16">
      <c r="B17" s="489">
        <v>108</v>
      </c>
      <c r="C17" s="490">
        <v>148</v>
      </c>
      <c r="D17" s="491" t="s">
        <v>250</v>
      </c>
      <c r="E17" s="573">
        <v>3453</v>
      </c>
      <c r="F17" s="492" t="str">
        <f t="shared" si="0"/>
        <v>25</v>
      </c>
      <c r="G17" s="492" t="s">
        <v>266</v>
      </c>
      <c r="H17" s="493">
        <v>1350</v>
      </c>
      <c r="I17" s="541">
        <f>H17/SUM($H$17:$H$20)</f>
        <v>3.0809256469943858E-2</v>
      </c>
      <c r="J17" s="542">
        <f>$E$17*I17</f>
        <v>106.38436259071614</v>
      </c>
      <c r="L17" s="519" t="str">
        <f t="shared" si="2"/>
        <v>39</v>
      </c>
      <c r="M17" s="516" t="s">
        <v>199</v>
      </c>
      <c r="N17" s="507" t="s">
        <v>16</v>
      </c>
      <c r="O17" s="254">
        <f t="shared" si="3"/>
        <v>12298.050210558913</v>
      </c>
      <c r="P17" s="548">
        <f t="shared" si="1"/>
        <v>7.0637447289555552E-2</v>
      </c>
    </row>
    <row r="18" spans="2:16">
      <c r="B18" s="474"/>
      <c r="C18" s="475"/>
      <c r="D18" s="476"/>
      <c r="E18" s="571"/>
      <c r="F18" s="477" t="str">
        <f t="shared" si="0"/>
        <v>28</v>
      </c>
      <c r="G18" s="477" t="s">
        <v>267</v>
      </c>
      <c r="H18" s="478">
        <v>2502</v>
      </c>
      <c r="I18" s="537">
        <f>H18/SUM($H$17:$H$20)</f>
        <v>5.709982199096262E-2</v>
      </c>
      <c r="J18" s="538">
        <f>$E$17*I18</f>
        <v>197.16568533479392</v>
      </c>
      <c r="L18" s="519" t="str">
        <f t="shared" si="2"/>
        <v>59</v>
      </c>
      <c r="M18" s="516" t="s">
        <v>291</v>
      </c>
      <c r="N18" s="507" t="s">
        <v>293</v>
      </c>
      <c r="O18" s="254">
        <f t="shared" si="3"/>
        <v>6519.8083723129403</v>
      </c>
      <c r="P18" s="548">
        <f t="shared" si="1"/>
        <v>3.7448425754665046E-2</v>
      </c>
    </row>
    <row r="19" spans="2:16" ht="14.25" thickBot="1">
      <c r="B19" s="474"/>
      <c r="C19" s="475"/>
      <c r="D19" s="476"/>
      <c r="E19" s="571"/>
      <c r="F19" s="477" t="str">
        <f t="shared" si="0"/>
        <v>30</v>
      </c>
      <c r="G19" s="477" t="s">
        <v>268</v>
      </c>
      <c r="H19" s="478">
        <v>643</v>
      </c>
      <c r="I19" s="537">
        <f>H19/SUM($H$17:$H$20)</f>
        <v>1.4674334748276964E-2</v>
      </c>
      <c r="J19" s="538">
        <f>$E$17*I19</f>
        <v>50.670477885800352</v>
      </c>
      <c r="L19" s="520" t="str">
        <f t="shared" si="2"/>
        <v>67</v>
      </c>
      <c r="M19" s="517" t="s">
        <v>218</v>
      </c>
      <c r="N19" s="508" t="s">
        <v>34</v>
      </c>
      <c r="O19" s="335">
        <f t="shared" si="3"/>
        <v>1697</v>
      </c>
      <c r="P19" s="549">
        <f t="shared" si="1"/>
        <v>9.7472156966358584E-3</v>
      </c>
    </row>
    <row r="20" spans="2:16" ht="14.25" thickBot="1">
      <c r="B20" s="494"/>
      <c r="C20" s="495"/>
      <c r="D20" s="496"/>
      <c r="E20" s="575"/>
      <c r="F20" s="497" t="str">
        <f t="shared" si="0"/>
        <v>39</v>
      </c>
      <c r="G20" s="497" t="s">
        <v>265</v>
      </c>
      <c r="H20" s="498">
        <v>39323</v>
      </c>
      <c r="I20" s="543">
        <f>H20/SUM($H$17:$H$20)</f>
        <v>0.89741658679081659</v>
      </c>
      <c r="J20" s="544">
        <f>$E$17*I20</f>
        <v>3098.7794741886896</v>
      </c>
    </row>
    <row r="21" spans="2:16">
      <c r="B21" s="489">
        <v>109</v>
      </c>
      <c r="C21" s="490">
        <v>149</v>
      </c>
      <c r="D21" s="491" t="s">
        <v>251</v>
      </c>
      <c r="E21" s="573">
        <v>38452</v>
      </c>
      <c r="F21" s="492" t="str">
        <f t="shared" si="0"/>
        <v>11</v>
      </c>
      <c r="G21" s="492" t="s">
        <v>314</v>
      </c>
      <c r="H21" s="589">
        <v>43778</v>
      </c>
      <c r="I21" s="541">
        <f>H21/SUM(H$21:H$29)</f>
        <v>0.14785119640655869</v>
      </c>
      <c r="J21" s="542">
        <f t="shared" ref="J21:J29" si="11">$E$21*I21</f>
        <v>5685.1742042249953</v>
      </c>
    </row>
    <row r="22" spans="2:16">
      <c r="B22" s="552"/>
      <c r="C22" s="553"/>
      <c r="D22" s="554"/>
      <c r="E22" s="576"/>
      <c r="F22" s="555" t="str">
        <f t="shared" si="0"/>
        <v>16</v>
      </c>
      <c r="G22" s="555" t="s">
        <v>313</v>
      </c>
      <c r="H22" s="556">
        <v>5109</v>
      </c>
      <c r="I22" s="557">
        <f t="shared" ref="I22" si="12">H22/SUM(H$21:H$29)</f>
        <v>1.7254597342069269E-2</v>
      </c>
      <c r="J22" s="558">
        <f t="shared" si="11"/>
        <v>663.47377699724757</v>
      </c>
    </row>
    <row r="23" spans="2:16">
      <c r="B23" s="474"/>
      <c r="C23" s="475"/>
      <c r="D23" s="476"/>
      <c r="E23" s="571"/>
      <c r="F23" s="477" t="str">
        <f t="shared" si="0"/>
        <v>20</v>
      </c>
      <c r="G23" s="477" t="s">
        <v>270</v>
      </c>
      <c r="H23" s="478">
        <v>51726</v>
      </c>
      <c r="I23" s="537">
        <f t="shared" ref="I23:I29" si="13">H23/SUM(H$21:H$29)</f>
        <v>0.17469393269052164</v>
      </c>
      <c r="J23" s="538">
        <f t="shared" si="11"/>
        <v>6717.3310998159377</v>
      </c>
    </row>
    <row r="24" spans="2:16">
      <c r="B24" s="474"/>
      <c r="C24" s="475"/>
      <c r="D24" s="476"/>
      <c r="E24" s="571"/>
      <c r="F24" s="477" t="str">
        <f t="shared" si="0"/>
        <v>21</v>
      </c>
      <c r="G24" s="477" t="s">
        <v>278</v>
      </c>
      <c r="H24" s="478">
        <v>80961</v>
      </c>
      <c r="I24" s="537">
        <f t="shared" si="13"/>
        <v>0.27342913591921514</v>
      </c>
      <c r="J24" s="538">
        <f t="shared" si="11"/>
        <v>10513.897134365661</v>
      </c>
    </row>
    <row r="25" spans="2:16">
      <c r="B25" s="474"/>
      <c r="C25" s="475"/>
      <c r="D25" s="476"/>
      <c r="E25" s="571"/>
      <c r="F25" s="477" t="str">
        <f t="shared" si="0"/>
        <v>31</v>
      </c>
      <c r="G25" s="477" t="s">
        <v>271</v>
      </c>
      <c r="H25" s="478">
        <v>131</v>
      </c>
      <c r="I25" s="537">
        <f t="shared" si="13"/>
        <v>4.4242557287357099E-4</v>
      </c>
      <c r="J25" s="538">
        <f t="shared" si="11"/>
        <v>17.012148128134552</v>
      </c>
    </row>
    <row r="26" spans="2:16">
      <c r="B26" s="474"/>
      <c r="C26" s="475"/>
      <c r="D26" s="476"/>
      <c r="E26" s="571"/>
      <c r="F26" s="477" t="str">
        <f t="shared" si="0"/>
        <v>34</v>
      </c>
      <c r="G26" s="477" t="s">
        <v>272</v>
      </c>
      <c r="H26" s="478">
        <v>24410</v>
      </c>
      <c r="I26" s="537">
        <f t="shared" si="13"/>
        <v>8.2439757510258532E-2</v>
      </c>
      <c r="J26" s="538">
        <f t="shared" si="11"/>
        <v>3169.973555784461</v>
      </c>
    </row>
    <row r="27" spans="2:16">
      <c r="B27" s="474"/>
      <c r="C27" s="475"/>
      <c r="D27" s="476"/>
      <c r="E27" s="571"/>
      <c r="F27" s="477" t="str">
        <f t="shared" si="0"/>
        <v>35</v>
      </c>
      <c r="G27" s="477" t="s">
        <v>294</v>
      </c>
      <c r="H27" s="590">
        <v>452</v>
      </c>
      <c r="I27" s="537">
        <f t="shared" si="13"/>
        <v>1.5265370911362907E-3</v>
      </c>
      <c r="J27" s="538">
        <f t="shared" si="11"/>
        <v>58.698404228372652</v>
      </c>
    </row>
    <row r="28" spans="2:16">
      <c r="B28" s="474"/>
      <c r="C28" s="475"/>
      <c r="D28" s="476"/>
      <c r="E28" s="571"/>
      <c r="F28" s="477" t="str">
        <f t="shared" si="0"/>
        <v>39</v>
      </c>
      <c r="G28" s="477" t="s">
        <v>265</v>
      </c>
      <c r="H28" s="478">
        <v>39323</v>
      </c>
      <c r="I28" s="537">
        <f t="shared" si="13"/>
        <v>0.13280534963440788</v>
      </c>
      <c r="J28" s="538">
        <f t="shared" si="11"/>
        <v>5106.6313041422518</v>
      </c>
    </row>
    <row r="29" spans="2:16" ht="14.25" thickBot="1">
      <c r="B29" s="494"/>
      <c r="C29" s="495"/>
      <c r="D29" s="496"/>
      <c r="E29" s="575"/>
      <c r="F29" s="497" t="str">
        <f t="shared" si="0"/>
        <v>59</v>
      </c>
      <c r="G29" s="497" t="s">
        <v>291</v>
      </c>
      <c r="H29" s="588">
        <v>50205</v>
      </c>
      <c r="I29" s="543">
        <f t="shared" si="13"/>
        <v>0.16955706783295901</v>
      </c>
      <c r="J29" s="544">
        <f t="shared" si="11"/>
        <v>6519.8083723129403</v>
      </c>
    </row>
    <row r="30" spans="2:16" ht="14.25" thickBot="1">
      <c r="B30" s="499">
        <v>110</v>
      </c>
      <c r="C30" s="500" t="s">
        <v>239</v>
      </c>
      <c r="D30" s="501" t="s">
        <v>252</v>
      </c>
      <c r="E30" s="577">
        <v>1697</v>
      </c>
      <c r="F30" s="502" t="str">
        <f t="shared" si="0"/>
        <v>67</v>
      </c>
      <c r="G30" s="502" t="s">
        <v>273</v>
      </c>
      <c r="H30" s="462">
        <v>357901</v>
      </c>
      <c r="I30" s="545">
        <v>1</v>
      </c>
      <c r="J30" s="546">
        <f>E30*I30</f>
        <v>1697</v>
      </c>
    </row>
    <row r="31" spans="2:16" ht="14.25" thickTop="1"/>
  </sheetData>
  <mergeCells count="1">
    <mergeCell ref="B2:C2"/>
  </mergeCells>
  <phoneticPr fontId="3"/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P31"/>
  <sheetViews>
    <sheetView showGridLines="0" workbookViewId="0">
      <selection activeCell="B1" sqref="B1"/>
    </sheetView>
  </sheetViews>
  <sheetFormatPr defaultRowHeight="13.5"/>
  <cols>
    <col min="1" max="1" width="3.125" customWidth="1"/>
    <col min="4" max="4" width="19.25" bestFit="1" customWidth="1"/>
    <col min="5" max="5" width="10.25" bestFit="1" customWidth="1"/>
    <col min="6" max="6" width="12" style="457" customWidth="1"/>
    <col min="7" max="7" width="17.25" style="457" customWidth="1"/>
    <col min="8" max="8" width="12.875" customWidth="1"/>
    <col min="9" max="9" width="13.75" customWidth="1"/>
    <col min="10" max="10" width="13.125" customWidth="1"/>
    <col min="11" max="11" width="4.5" customWidth="1"/>
    <col min="12" max="12" width="7.125" bestFit="1" customWidth="1"/>
    <col min="13" max="13" width="16" style="18" customWidth="1"/>
    <col min="14" max="14" width="24.375" bestFit="1" customWidth="1"/>
    <col min="15" max="15" width="11.75" customWidth="1"/>
    <col min="16" max="16" width="12.875" customWidth="1"/>
  </cols>
  <sheetData>
    <row r="1" spans="2:16" ht="18" thickBot="1">
      <c r="B1" s="511" t="s">
        <v>283</v>
      </c>
      <c r="E1" s="4" t="s">
        <v>290</v>
      </c>
      <c r="H1" s="4" t="s">
        <v>290</v>
      </c>
      <c r="J1" s="4" t="s">
        <v>290</v>
      </c>
      <c r="O1" s="4" t="s">
        <v>290</v>
      </c>
    </row>
    <row r="2" spans="2:16" ht="42" thickTop="1" thickBot="1">
      <c r="B2" s="808" t="s">
        <v>253</v>
      </c>
      <c r="C2" s="809"/>
      <c r="D2" s="458" t="s">
        <v>245</v>
      </c>
      <c r="E2" s="458" t="s">
        <v>274</v>
      </c>
      <c r="F2" s="459" t="s">
        <v>317</v>
      </c>
      <c r="G2" s="459" t="s">
        <v>316</v>
      </c>
      <c r="H2" s="460" t="s">
        <v>318</v>
      </c>
      <c r="I2" s="460" t="s">
        <v>275</v>
      </c>
      <c r="J2" s="503" t="s">
        <v>276</v>
      </c>
      <c r="L2" s="521" t="s">
        <v>296</v>
      </c>
      <c r="M2" s="522" t="s">
        <v>319</v>
      </c>
      <c r="N2" s="514" t="s">
        <v>295</v>
      </c>
      <c r="O2" s="505" t="s">
        <v>274</v>
      </c>
      <c r="P2" s="504" t="s">
        <v>277</v>
      </c>
    </row>
    <row r="3" spans="2:16" ht="15" thickTop="1" thickBot="1">
      <c r="B3" s="463">
        <v>101</v>
      </c>
      <c r="C3" s="464">
        <v>141</v>
      </c>
      <c r="D3" s="465" t="s">
        <v>246</v>
      </c>
      <c r="E3" s="567">
        <v>321090</v>
      </c>
      <c r="F3" s="464" t="str">
        <f t="shared" ref="F3:F30" si="0">LEFT(G3,2)</f>
        <v>15</v>
      </c>
      <c r="G3" s="466" t="s">
        <v>262</v>
      </c>
      <c r="H3" s="467">
        <v>51789</v>
      </c>
      <c r="I3" s="529">
        <f>H3/H3</f>
        <v>1</v>
      </c>
      <c r="J3" s="530">
        <f>E3*I3</f>
        <v>321090</v>
      </c>
      <c r="L3" s="518" t="str">
        <f>LEFT(M3,2)</f>
        <v>01</v>
      </c>
      <c r="M3" s="515" t="s">
        <v>0</v>
      </c>
      <c r="N3" s="506" t="s">
        <v>192</v>
      </c>
      <c r="O3" s="233">
        <f>SUMIF($F$3:$F$30,L3,$J$3:$J$30)</f>
        <v>301499.13105232321</v>
      </c>
      <c r="P3" s="547">
        <f t="shared" ref="P3:P19" si="1">O3/SUM($O$3:$O$19)</f>
        <v>4.9577452710097725E-2</v>
      </c>
    </row>
    <row r="4" spans="2:16" ht="14.25" thickBot="1">
      <c r="B4" s="468">
        <v>102</v>
      </c>
      <c r="C4" s="469">
        <v>142</v>
      </c>
      <c r="D4" s="470" t="s">
        <v>240</v>
      </c>
      <c r="E4" s="568">
        <v>1326047</v>
      </c>
      <c r="F4" s="471" t="str">
        <f t="shared" si="0"/>
        <v>15</v>
      </c>
      <c r="G4" s="471" t="s">
        <v>262</v>
      </c>
      <c r="H4" s="461">
        <v>51789</v>
      </c>
      <c r="I4" s="531">
        <f>H4/H4</f>
        <v>1</v>
      </c>
      <c r="J4" s="532">
        <f>E4*I4</f>
        <v>1326047</v>
      </c>
      <c r="L4" s="519" t="str">
        <f t="shared" ref="L4:L19" si="2">LEFT(M4,2)</f>
        <v>11</v>
      </c>
      <c r="M4" s="516" t="s">
        <v>315</v>
      </c>
      <c r="N4" s="507" t="s">
        <v>83</v>
      </c>
      <c r="O4" s="254">
        <f t="shared" ref="O4:O19" si="3">SUMIF($F$3:$F$30,L4,$J$3:$J$30)</f>
        <v>1548216.4337900416</v>
      </c>
      <c r="P4" s="548">
        <f t="shared" si="1"/>
        <v>0.25458324461273923</v>
      </c>
    </row>
    <row r="5" spans="2:16" ht="14.25" thickBot="1">
      <c r="B5" s="510">
        <v>103</v>
      </c>
      <c r="C5" s="455">
        <v>143</v>
      </c>
      <c r="D5" s="456" t="s">
        <v>247</v>
      </c>
      <c r="E5" s="569">
        <v>89959</v>
      </c>
      <c r="F5" s="472" t="str">
        <f t="shared" si="0"/>
        <v>15</v>
      </c>
      <c r="G5" s="472" t="s">
        <v>262</v>
      </c>
      <c r="H5" s="473">
        <v>51789</v>
      </c>
      <c r="I5" s="533">
        <f>H5/H5</f>
        <v>1</v>
      </c>
      <c r="J5" s="534">
        <f>E5*I5</f>
        <v>89959</v>
      </c>
      <c r="L5" s="519" t="str">
        <f t="shared" si="2"/>
        <v>15</v>
      </c>
      <c r="M5" s="516" t="s">
        <v>14</v>
      </c>
      <c r="N5" s="507" t="s">
        <v>2</v>
      </c>
      <c r="O5" s="254">
        <f t="shared" si="3"/>
        <v>2262744.4730822328</v>
      </c>
      <c r="P5" s="548">
        <f t="shared" si="1"/>
        <v>0.37207771285351099</v>
      </c>
    </row>
    <row r="6" spans="2:16">
      <c r="B6" s="479">
        <v>104</v>
      </c>
      <c r="C6" s="480">
        <v>144</v>
      </c>
      <c r="D6" s="481" t="s">
        <v>248</v>
      </c>
      <c r="E6" s="570">
        <v>968043</v>
      </c>
      <c r="F6" s="482" t="str">
        <f t="shared" si="0"/>
        <v>15</v>
      </c>
      <c r="G6" s="482" t="s">
        <v>262</v>
      </c>
      <c r="H6" s="483">
        <v>51789</v>
      </c>
      <c r="I6" s="535">
        <f>H6/SUM($H$6:$H$8)</f>
        <v>0.51262533778098929</v>
      </c>
      <c r="J6" s="536">
        <f>E6*I6</f>
        <v>496243.36986152222</v>
      </c>
      <c r="L6" s="519" t="str">
        <f t="shared" si="2"/>
        <v>16</v>
      </c>
      <c r="M6" s="516" t="s">
        <v>15</v>
      </c>
      <c r="N6" s="507" t="s">
        <v>3</v>
      </c>
      <c r="O6" s="254">
        <f t="shared" si="3"/>
        <v>26844.146781816053</v>
      </c>
      <c r="P6" s="548">
        <f t="shared" si="1"/>
        <v>4.4141567273288246E-3</v>
      </c>
    </row>
    <row r="7" spans="2:16">
      <c r="B7" s="474"/>
      <c r="C7" s="475"/>
      <c r="D7" s="476"/>
      <c r="E7" s="571"/>
      <c r="F7" s="477" t="str">
        <f t="shared" si="0"/>
        <v>22</v>
      </c>
      <c r="G7" s="477" t="s">
        <v>269</v>
      </c>
      <c r="H7" s="478">
        <v>9915</v>
      </c>
      <c r="I7" s="537">
        <f t="shared" ref="I7:I8" si="4">H7/SUM($H$6:$H$8)</f>
        <v>9.814208082987716E-2</v>
      </c>
      <c r="J7" s="538">
        <f>I7*$E$6</f>
        <v>95005.754352796779</v>
      </c>
      <c r="L7" s="519" t="str">
        <f t="shared" si="2"/>
        <v>20</v>
      </c>
      <c r="M7" s="516" t="s">
        <v>19</v>
      </c>
      <c r="N7" s="507" t="s">
        <v>5</v>
      </c>
      <c r="O7" s="254">
        <f t="shared" si="3"/>
        <v>242413.86100406965</v>
      </c>
      <c r="P7" s="548">
        <f t="shared" si="1"/>
        <v>3.9861679495572989E-2</v>
      </c>
    </row>
    <row r="8" spans="2:16" ht="14.25" thickBot="1">
      <c r="B8" s="484"/>
      <c r="C8" s="485"/>
      <c r="D8" s="486"/>
      <c r="E8" s="572"/>
      <c r="F8" s="487" t="str">
        <f t="shared" si="0"/>
        <v>39</v>
      </c>
      <c r="G8" s="487" t="s">
        <v>265</v>
      </c>
      <c r="H8" s="488">
        <v>39323</v>
      </c>
      <c r="I8" s="539">
        <f t="shared" si="4"/>
        <v>0.38923258138913358</v>
      </c>
      <c r="J8" s="540">
        <f t="shared" ref="J8" si="5">I8*$E$6</f>
        <v>376793.87578568101</v>
      </c>
      <c r="L8" s="519" t="str">
        <f t="shared" si="2"/>
        <v>21</v>
      </c>
      <c r="M8" s="516" t="s">
        <v>278</v>
      </c>
      <c r="N8" s="507" t="s">
        <v>6</v>
      </c>
      <c r="O8" s="254">
        <f t="shared" si="3"/>
        <v>379423.66702916299</v>
      </c>
      <c r="P8" s="548">
        <f t="shared" si="1"/>
        <v>6.2391088304548682E-2</v>
      </c>
    </row>
    <row r="9" spans="2:16">
      <c r="B9" s="489">
        <v>105</v>
      </c>
      <c r="C9" s="490">
        <v>145</v>
      </c>
      <c r="D9" s="491" t="s">
        <v>83</v>
      </c>
      <c r="E9" s="573">
        <v>1644550</v>
      </c>
      <c r="F9" s="492" t="str">
        <f t="shared" si="0"/>
        <v>01</v>
      </c>
      <c r="G9" s="492" t="s">
        <v>263</v>
      </c>
      <c r="H9" s="493">
        <v>67894</v>
      </c>
      <c r="I9" s="541">
        <f>H9/SUM($H$9:$H$11)</f>
        <v>0.1833322982288913</v>
      </c>
      <c r="J9" s="542">
        <f>$E$9*I9</f>
        <v>301499.13105232321</v>
      </c>
      <c r="L9" s="519" t="str">
        <f t="shared" si="2"/>
        <v>22</v>
      </c>
      <c r="M9" s="516" t="s">
        <v>23</v>
      </c>
      <c r="N9" s="507" t="s">
        <v>193</v>
      </c>
      <c r="O9" s="254">
        <f t="shared" si="3"/>
        <v>95005.754352796779</v>
      </c>
      <c r="P9" s="548">
        <f t="shared" si="1"/>
        <v>1.562241084136169E-2</v>
      </c>
    </row>
    <row r="10" spans="2:16">
      <c r="B10" s="468"/>
      <c r="C10" s="469"/>
      <c r="D10" s="470"/>
      <c r="E10" s="574"/>
      <c r="F10" s="551" t="str">
        <f t="shared" si="0"/>
        <v>11</v>
      </c>
      <c r="G10" s="551" t="s">
        <v>311</v>
      </c>
      <c r="H10" s="461">
        <v>251894</v>
      </c>
      <c r="I10" s="531">
        <f t="shared" ref="I10:I11" si="6">H10/SUM($H$9:$H$11)</f>
        <v>0.68018243040722814</v>
      </c>
      <c r="J10" s="532">
        <f t="shared" ref="J10:J11" si="7">$E$9*I10</f>
        <v>1118594.015926207</v>
      </c>
      <c r="L10" s="519" t="str">
        <f t="shared" si="2"/>
        <v>25</v>
      </c>
      <c r="M10" s="516" t="s">
        <v>25</v>
      </c>
      <c r="N10" s="507" t="s">
        <v>7</v>
      </c>
      <c r="O10" s="254">
        <f t="shared" si="3"/>
        <v>4117.6571272079964</v>
      </c>
      <c r="P10" s="548">
        <f t="shared" si="1"/>
        <v>6.770930011905195E-4</v>
      </c>
    </row>
    <row r="11" spans="2:16" ht="14.25" thickBot="1">
      <c r="B11" s="494"/>
      <c r="C11" s="495"/>
      <c r="D11" s="496"/>
      <c r="E11" s="575"/>
      <c r="F11" s="497" t="str">
        <f t="shared" si="0"/>
        <v>11</v>
      </c>
      <c r="G11" s="497" t="s">
        <v>312</v>
      </c>
      <c r="H11" s="498">
        <v>50545</v>
      </c>
      <c r="I11" s="543">
        <f t="shared" si="6"/>
        <v>0.13648527136388061</v>
      </c>
      <c r="J11" s="544">
        <f t="shared" si="7"/>
        <v>224456.85302146987</v>
      </c>
      <c r="L11" s="519" t="str">
        <f t="shared" si="2"/>
        <v>28</v>
      </c>
      <c r="M11" s="516" t="s">
        <v>30</v>
      </c>
      <c r="N11" s="507" t="s">
        <v>11</v>
      </c>
      <c r="O11" s="254">
        <f t="shared" si="3"/>
        <v>7631.391209092154</v>
      </c>
      <c r="P11" s="548">
        <f t="shared" si="1"/>
        <v>1.2548790288730964E-3</v>
      </c>
    </row>
    <row r="12" spans="2:16">
      <c r="B12" s="489">
        <v>106</v>
      </c>
      <c r="C12" s="490">
        <v>146</v>
      </c>
      <c r="D12" s="491" t="s">
        <v>249</v>
      </c>
      <c r="E12" s="573">
        <v>54633</v>
      </c>
      <c r="F12" s="492" t="str">
        <f t="shared" si="0"/>
        <v>15</v>
      </c>
      <c r="G12" s="492" t="s">
        <v>262</v>
      </c>
      <c r="H12" s="493">
        <v>51789</v>
      </c>
      <c r="I12" s="541">
        <f>H12/SUM($H$12:$H$14)</f>
        <v>0.53822970037725648</v>
      </c>
      <c r="J12" s="542">
        <f>$E$12*I12</f>
        <v>29405.103220710655</v>
      </c>
      <c r="L12" s="519" t="str">
        <f t="shared" si="2"/>
        <v>30</v>
      </c>
      <c r="M12" s="516" t="s">
        <v>33</v>
      </c>
      <c r="N12" s="507" t="s">
        <v>94</v>
      </c>
      <c r="O12" s="254">
        <f t="shared" si="3"/>
        <v>1961.2248391072162</v>
      </c>
      <c r="P12" s="548">
        <f t="shared" si="1"/>
        <v>3.2249688871518822E-4</v>
      </c>
    </row>
    <row r="13" spans="2:16">
      <c r="B13" s="474"/>
      <c r="C13" s="475"/>
      <c r="D13" s="476"/>
      <c r="E13" s="571"/>
      <c r="F13" s="477" t="str">
        <f t="shared" si="0"/>
        <v>16</v>
      </c>
      <c r="G13" s="477" t="s">
        <v>264</v>
      </c>
      <c r="H13" s="478">
        <v>5109</v>
      </c>
      <c r="I13" s="537">
        <f t="shared" ref="I13:I14" si="8">H13/SUM($H$12:$H$14)</f>
        <v>5.3096517392253254E-2</v>
      </c>
      <c r="J13" s="538">
        <f t="shared" ref="J13:J14" si="9">$E$12*I13</f>
        <v>2900.822034690972</v>
      </c>
      <c r="L13" s="519" t="str">
        <f t="shared" si="2"/>
        <v>31</v>
      </c>
      <c r="M13" s="516" t="s">
        <v>35</v>
      </c>
      <c r="N13" s="507" t="s">
        <v>95</v>
      </c>
      <c r="O13" s="254">
        <f t="shared" si="3"/>
        <v>613.93140377243787</v>
      </c>
      <c r="P13" s="548">
        <f t="shared" si="1"/>
        <v>1.0095271263813288E-4</v>
      </c>
    </row>
    <row r="14" spans="2:16" ht="14.25" thickBot="1">
      <c r="B14" s="494"/>
      <c r="C14" s="495"/>
      <c r="D14" s="496"/>
      <c r="E14" s="575"/>
      <c r="F14" s="497" t="str">
        <f t="shared" si="0"/>
        <v>39</v>
      </c>
      <c r="G14" s="497" t="s">
        <v>265</v>
      </c>
      <c r="H14" s="498">
        <v>39323</v>
      </c>
      <c r="I14" s="543">
        <f t="shared" si="8"/>
        <v>0.40867378223049022</v>
      </c>
      <c r="J14" s="544">
        <f t="shared" si="9"/>
        <v>22327.074744598372</v>
      </c>
      <c r="L14" s="519" t="str">
        <f t="shared" si="2"/>
        <v>33</v>
      </c>
      <c r="M14" s="516" t="s">
        <v>297</v>
      </c>
      <c r="N14" s="507" t="s">
        <v>12</v>
      </c>
      <c r="O14" s="254">
        <f t="shared" si="3"/>
        <v>13889.931473908315</v>
      </c>
      <c r="P14" s="548">
        <f t="shared" si="1"/>
        <v>2.2840112951260237E-3</v>
      </c>
    </row>
    <row r="15" spans="2:16">
      <c r="B15" s="489">
        <v>107</v>
      </c>
      <c r="C15" s="490">
        <v>147</v>
      </c>
      <c r="D15" s="491" t="s">
        <v>241</v>
      </c>
      <c r="E15" s="573">
        <v>22184</v>
      </c>
      <c r="F15" s="492" t="str">
        <f t="shared" si="0"/>
        <v>33</v>
      </c>
      <c r="G15" s="492" t="s">
        <v>297</v>
      </c>
      <c r="H15" s="493">
        <v>40879</v>
      </c>
      <c r="I15" s="541">
        <f>H15/SUM($H$15:$H$16)</f>
        <v>0.62612384934675058</v>
      </c>
      <c r="J15" s="542">
        <f>$E$15*I15</f>
        <v>13889.931473908315</v>
      </c>
      <c r="L15" s="519" t="str">
        <f t="shared" si="2"/>
        <v>34</v>
      </c>
      <c r="M15" s="516" t="s">
        <v>75</v>
      </c>
      <c r="N15" s="507" t="s">
        <v>198</v>
      </c>
      <c r="O15" s="254">
        <f t="shared" si="3"/>
        <v>122691.51559544442</v>
      </c>
      <c r="P15" s="548">
        <f t="shared" si="1"/>
        <v>2.0174959679428544E-2</v>
      </c>
    </row>
    <row r="16" spans="2:16" ht="14.25" thickBot="1">
      <c r="B16" s="494"/>
      <c r="C16" s="495"/>
      <c r="D16" s="496"/>
      <c r="E16" s="575"/>
      <c r="F16" s="497" t="str">
        <f t="shared" si="0"/>
        <v>34</v>
      </c>
      <c r="G16" s="497" t="s">
        <v>272</v>
      </c>
      <c r="H16" s="498">
        <v>24410</v>
      </c>
      <c r="I16" s="543">
        <f>H16/SUM($H$15:$H$16)</f>
        <v>0.37387615065324942</v>
      </c>
      <c r="J16" s="544">
        <f t="shared" ref="J16" si="10">$E$15*I16</f>
        <v>8294.0685260916853</v>
      </c>
      <c r="L16" s="519" t="str">
        <f t="shared" si="2"/>
        <v>35</v>
      </c>
      <c r="M16" s="516" t="s">
        <v>294</v>
      </c>
      <c r="N16" s="507" t="s">
        <v>292</v>
      </c>
      <c r="O16" s="254">
        <f t="shared" si="3"/>
        <v>2118.2976679781827</v>
      </c>
      <c r="P16" s="548">
        <f t="shared" si="1"/>
        <v>3.4832539017126766E-4</v>
      </c>
    </row>
    <row r="17" spans="2:16">
      <c r="B17" s="489">
        <v>108</v>
      </c>
      <c r="C17" s="490">
        <v>148</v>
      </c>
      <c r="D17" s="491" t="s">
        <v>250</v>
      </c>
      <c r="E17" s="573">
        <v>133650</v>
      </c>
      <c r="F17" s="492" t="str">
        <f t="shared" si="0"/>
        <v>25</v>
      </c>
      <c r="G17" s="492" t="s">
        <v>266</v>
      </c>
      <c r="H17" s="493">
        <v>1350</v>
      </c>
      <c r="I17" s="541">
        <f>H17/SUM($H$17:$H$20)</f>
        <v>3.0809256469943858E-2</v>
      </c>
      <c r="J17" s="542">
        <f>$E$17*I17</f>
        <v>4117.6571272079964</v>
      </c>
      <c r="L17" s="519" t="str">
        <f t="shared" si="2"/>
        <v>39</v>
      </c>
      <c r="M17" s="516" t="s">
        <v>199</v>
      </c>
      <c r="N17" s="507" t="s">
        <v>16</v>
      </c>
      <c r="O17" s="254">
        <f t="shared" si="3"/>
        <v>703347.88796970842</v>
      </c>
      <c r="P17" s="548">
        <f t="shared" si="1"/>
        <v>0.11565604362724957</v>
      </c>
    </row>
    <row r="18" spans="2:16">
      <c r="B18" s="474"/>
      <c r="C18" s="475"/>
      <c r="D18" s="476"/>
      <c r="E18" s="571"/>
      <c r="F18" s="477" t="str">
        <f t="shared" si="0"/>
        <v>28</v>
      </c>
      <c r="G18" s="477" t="s">
        <v>267</v>
      </c>
      <c r="H18" s="478">
        <v>2502</v>
      </c>
      <c r="I18" s="537">
        <f>H18/SUM($H$17:$H$20)</f>
        <v>5.709982199096262E-2</v>
      </c>
      <c r="J18" s="538">
        <f>$E$17*I18</f>
        <v>7631.391209092154</v>
      </c>
      <c r="L18" s="519" t="str">
        <f t="shared" si="2"/>
        <v>59</v>
      </c>
      <c r="M18" s="516" t="s">
        <v>291</v>
      </c>
      <c r="N18" s="507" t="s">
        <v>293</v>
      </c>
      <c r="O18" s="254">
        <f t="shared" si="3"/>
        <v>235285.69562133774</v>
      </c>
      <c r="P18" s="548">
        <f t="shared" si="1"/>
        <v>3.8689549145018785E-2</v>
      </c>
    </row>
    <row r="19" spans="2:16" ht="14.25" thickBot="1">
      <c r="B19" s="474"/>
      <c r="C19" s="475"/>
      <c r="D19" s="476"/>
      <c r="E19" s="571"/>
      <c r="F19" s="477" t="str">
        <f t="shared" si="0"/>
        <v>30</v>
      </c>
      <c r="G19" s="477" t="s">
        <v>268</v>
      </c>
      <c r="H19" s="478">
        <v>643</v>
      </c>
      <c r="I19" s="537">
        <f>H19/SUM($H$17:$H$20)</f>
        <v>1.4674334748276964E-2</v>
      </c>
      <c r="J19" s="538">
        <f>$E$17*I19</f>
        <v>1961.2248391072162</v>
      </c>
      <c r="L19" s="520" t="str">
        <f t="shared" si="2"/>
        <v>67</v>
      </c>
      <c r="M19" s="517" t="s">
        <v>218</v>
      </c>
      <c r="N19" s="508" t="s">
        <v>34</v>
      </c>
      <c r="O19" s="335">
        <f t="shared" si="3"/>
        <v>133571</v>
      </c>
      <c r="P19" s="549">
        <f t="shared" si="1"/>
        <v>2.1963943686428865E-2</v>
      </c>
    </row>
    <row r="20" spans="2:16" ht="14.25" thickBot="1">
      <c r="B20" s="494"/>
      <c r="C20" s="495"/>
      <c r="D20" s="496"/>
      <c r="E20" s="575"/>
      <c r="F20" s="497" t="str">
        <f t="shared" si="0"/>
        <v>39</v>
      </c>
      <c r="G20" s="497" t="s">
        <v>265</v>
      </c>
      <c r="H20" s="498">
        <v>39323</v>
      </c>
      <c r="I20" s="543">
        <f>H20/SUM($H$17:$H$20)</f>
        <v>0.89741658679081659</v>
      </c>
      <c r="J20" s="544">
        <f>$E$17*I20</f>
        <v>119939.72682459264</v>
      </c>
    </row>
    <row r="21" spans="2:16">
      <c r="B21" s="489">
        <v>109</v>
      </c>
      <c r="C21" s="490">
        <v>149</v>
      </c>
      <c r="D21" s="491" t="s">
        <v>251</v>
      </c>
      <c r="E21" s="573">
        <v>1387649</v>
      </c>
      <c r="F21" s="492" t="str">
        <f t="shared" si="0"/>
        <v>11</v>
      </c>
      <c r="G21" s="492" t="s">
        <v>314</v>
      </c>
      <c r="H21" s="493">
        <v>43778</v>
      </c>
      <c r="I21" s="541">
        <f>H21/SUM(H$21:H$29)</f>
        <v>0.14785119640655869</v>
      </c>
      <c r="J21" s="542">
        <f t="shared" ref="J21:J29" si="11">$E$21*I21</f>
        <v>205165.56484236475</v>
      </c>
    </row>
    <row r="22" spans="2:16">
      <c r="B22" s="552"/>
      <c r="C22" s="553"/>
      <c r="D22" s="554"/>
      <c r="E22" s="576"/>
      <c r="F22" s="555" t="str">
        <f t="shared" si="0"/>
        <v>16</v>
      </c>
      <c r="G22" s="555" t="s">
        <v>313</v>
      </c>
      <c r="H22" s="556">
        <v>5109</v>
      </c>
      <c r="I22" s="557">
        <f t="shared" ref="I22" si="12">H22/SUM(H$21:H$29)</f>
        <v>1.7254597342069269E-2</v>
      </c>
      <c r="J22" s="558">
        <f t="shared" si="11"/>
        <v>23943.32474712508</v>
      </c>
    </row>
    <row r="23" spans="2:16">
      <c r="B23" s="474"/>
      <c r="C23" s="475"/>
      <c r="D23" s="476"/>
      <c r="E23" s="571"/>
      <c r="F23" s="477" t="str">
        <f t="shared" si="0"/>
        <v>20</v>
      </c>
      <c r="G23" s="477" t="s">
        <v>270</v>
      </c>
      <c r="H23" s="478">
        <v>51726</v>
      </c>
      <c r="I23" s="537">
        <f t="shared" ref="I23:I29" si="13">H23/SUM(H$21:H$29)</f>
        <v>0.17469393269052164</v>
      </c>
      <c r="J23" s="538">
        <f t="shared" si="11"/>
        <v>242413.86100406965</v>
      </c>
    </row>
    <row r="24" spans="2:16">
      <c r="B24" s="474"/>
      <c r="C24" s="475"/>
      <c r="D24" s="476"/>
      <c r="E24" s="571"/>
      <c r="F24" s="477" t="str">
        <f t="shared" si="0"/>
        <v>21</v>
      </c>
      <c r="G24" s="477" t="s">
        <v>278</v>
      </c>
      <c r="H24" s="478">
        <v>80961</v>
      </c>
      <c r="I24" s="537">
        <f t="shared" si="13"/>
        <v>0.27342913591921514</v>
      </c>
      <c r="J24" s="538">
        <f t="shared" si="11"/>
        <v>379423.66702916299</v>
      </c>
    </row>
    <row r="25" spans="2:16">
      <c r="B25" s="474"/>
      <c r="C25" s="475"/>
      <c r="D25" s="476"/>
      <c r="E25" s="571"/>
      <c r="F25" s="477" t="str">
        <f t="shared" si="0"/>
        <v>31</v>
      </c>
      <c r="G25" s="477" t="s">
        <v>271</v>
      </c>
      <c r="H25" s="478">
        <v>131</v>
      </c>
      <c r="I25" s="537">
        <f t="shared" si="13"/>
        <v>4.4242557287357099E-4</v>
      </c>
      <c r="J25" s="538">
        <f t="shared" si="11"/>
        <v>613.93140377243787</v>
      </c>
    </row>
    <row r="26" spans="2:16">
      <c r="B26" s="474"/>
      <c r="C26" s="475"/>
      <c r="D26" s="476"/>
      <c r="E26" s="571"/>
      <c r="F26" s="477" t="str">
        <f t="shared" si="0"/>
        <v>34</v>
      </c>
      <c r="G26" s="477" t="s">
        <v>272</v>
      </c>
      <c r="H26" s="478">
        <v>24410</v>
      </c>
      <c r="I26" s="537">
        <f t="shared" si="13"/>
        <v>8.2439757510258532E-2</v>
      </c>
      <c r="J26" s="538">
        <f t="shared" si="11"/>
        <v>114397.44706935274</v>
      </c>
    </row>
    <row r="27" spans="2:16">
      <c r="B27" s="474"/>
      <c r="C27" s="475"/>
      <c r="D27" s="476"/>
      <c r="E27" s="571"/>
      <c r="F27" s="477" t="str">
        <f t="shared" si="0"/>
        <v>35</v>
      </c>
      <c r="G27" s="477" t="s">
        <v>294</v>
      </c>
      <c r="H27" s="478">
        <v>452</v>
      </c>
      <c r="I27" s="537">
        <f t="shared" si="13"/>
        <v>1.5265370911362907E-3</v>
      </c>
      <c r="J27" s="538">
        <f t="shared" si="11"/>
        <v>2118.2976679781827</v>
      </c>
    </row>
    <row r="28" spans="2:16">
      <c r="B28" s="474"/>
      <c r="C28" s="475"/>
      <c r="D28" s="476"/>
      <c r="E28" s="571"/>
      <c r="F28" s="477" t="str">
        <f t="shared" si="0"/>
        <v>39</v>
      </c>
      <c r="G28" s="477" t="s">
        <v>265</v>
      </c>
      <c r="H28" s="478">
        <v>39323</v>
      </c>
      <c r="I28" s="537">
        <f t="shared" si="13"/>
        <v>0.13280534963440788</v>
      </c>
      <c r="J28" s="538">
        <f t="shared" si="11"/>
        <v>184287.21061483645</v>
      </c>
    </row>
    <row r="29" spans="2:16" ht="14.25" thickBot="1">
      <c r="B29" s="494"/>
      <c r="C29" s="495"/>
      <c r="D29" s="496"/>
      <c r="E29" s="575"/>
      <c r="F29" s="497" t="str">
        <f t="shared" si="0"/>
        <v>59</v>
      </c>
      <c r="G29" s="497" t="s">
        <v>291</v>
      </c>
      <c r="H29" s="498">
        <v>50205</v>
      </c>
      <c r="I29" s="543">
        <f t="shared" si="13"/>
        <v>0.16955706783295901</v>
      </c>
      <c r="J29" s="544">
        <f t="shared" si="11"/>
        <v>235285.69562133774</v>
      </c>
    </row>
    <row r="30" spans="2:16" ht="14.25" thickBot="1">
      <c r="B30" s="499">
        <v>110</v>
      </c>
      <c r="C30" s="500" t="s">
        <v>239</v>
      </c>
      <c r="D30" s="501" t="s">
        <v>252</v>
      </c>
      <c r="E30" s="577">
        <v>133571</v>
      </c>
      <c r="F30" s="502" t="str">
        <f t="shared" si="0"/>
        <v>67</v>
      </c>
      <c r="G30" s="502" t="s">
        <v>273</v>
      </c>
      <c r="H30" s="462">
        <v>357901</v>
      </c>
      <c r="I30" s="545">
        <v>1</v>
      </c>
      <c r="J30" s="546">
        <f>E30*I30</f>
        <v>133571</v>
      </c>
    </row>
    <row r="31" spans="2:16" ht="14.25" thickTop="1"/>
  </sheetData>
  <mergeCells count="1">
    <mergeCell ref="B2:C2"/>
  </mergeCells>
  <phoneticPr fontId="3"/>
  <pageMargins left="0.7" right="0.7" top="0.75" bottom="0.75" header="0.3" footer="0.3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P31"/>
  <sheetViews>
    <sheetView showGridLines="0" workbookViewId="0">
      <selection activeCell="H3" sqref="H3:H30"/>
    </sheetView>
  </sheetViews>
  <sheetFormatPr defaultRowHeight="13.5"/>
  <cols>
    <col min="1" max="1" width="3.125" customWidth="1"/>
    <col min="4" max="4" width="19.25" bestFit="1" customWidth="1"/>
    <col min="5" max="5" width="10.25" bestFit="1" customWidth="1"/>
    <col min="6" max="6" width="12" style="457" customWidth="1"/>
    <col min="7" max="7" width="17.25" style="457" customWidth="1"/>
    <col min="8" max="8" width="12.875" customWidth="1"/>
    <col min="9" max="9" width="13.75" customWidth="1"/>
    <col min="10" max="10" width="13.125" customWidth="1"/>
    <col min="11" max="11" width="4.5" customWidth="1"/>
    <col min="12" max="12" width="7.125" bestFit="1" customWidth="1"/>
    <col min="13" max="13" width="16" style="18" customWidth="1"/>
    <col min="14" max="14" width="24.375" bestFit="1" customWidth="1"/>
    <col min="15" max="15" width="11.75" customWidth="1"/>
    <col min="16" max="16" width="12.875" customWidth="1"/>
  </cols>
  <sheetData>
    <row r="1" spans="2:16" ht="18" thickBot="1">
      <c r="B1" s="511" t="s">
        <v>284</v>
      </c>
      <c r="E1" s="4" t="s">
        <v>290</v>
      </c>
      <c r="H1" s="4" t="s">
        <v>290</v>
      </c>
      <c r="J1" s="4" t="s">
        <v>290</v>
      </c>
      <c r="O1" s="4" t="s">
        <v>290</v>
      </c>
    </row>
    <row r="2" spans="2:16" ht="42" thickTop="1" thickBot="1">
      <c r="B2" s="808" t="s">
        <v>253</v>
      </c>
      <c r="C2" s="809"/>
      <c r="D2" s="458" t="s">
        <v>245</v>
      </c>
      <c r="E2" s="458" t="s">
        <v>274</v>
      </c>
      <c r="F2" s="459" t="s">
        <v>317</v>
      </c>
      <c r="G2" s="459" t="s">
        <v>316</v>
      </c>
      <c r="H2" s="460" t="s">
        <v>318</v>
      </c>
      <c r="I2" s="460" t="s">
        <v>275</v>
      </c>
      <c r="J2" s="503" t="s">
        <v>276</v>
      </c>
      <c r="L2" s="521" t="s">
        <v>296</v>
      </c>
      <c r="M2" s="522" t="s">
        <v>319</v>
      </c>
      <c r="N2" s="514" t="s">
        <v>295</v>
      </c>
      <c r="O2" s="505" t="s">
        <v>274</v>
      </c>
      <c r="P2" s="504" t="s">
        <v>277</v>
      </c>
    </row>
    <row r="3" spans="2:16" ht="15" thickTop="1" thickBot="1">
      <c r="B3" s="463">
        <v>101</v>
      </c>
      <c r="C3" s="464">
        <v>141</v>
      </c>
      <c r="D3" s="465" t="s">
        <v>246</v>
      </c>
      <c r="E3" s="567">
        <v>189423</v>
      </c>
      <c r="F3" s="464" t="str">
        <f t="shared" ref="F3:F30" si="0">LEFT(G3,2)</f>
        <v>15</v>
      </c>
      <c r="G3" s="466" t="s">
        <v>262</v>
      </c>
      <c r="H3" s="467">
        <v>51789</v>
      </c>
      <c r="I3" s="529">
        <f>H3/H3</f>
        <v>1</v>
      </c>
      <c r="J3" s="530">
        <f>E3*I3</f>
        <v>189423</v>
      </c>
      <c r="L3" s="518" t="str">
        <f>LEFT(M3,2)</f>
        <v>01</v>
      </c>
      <c r="M3" s="515" t="s">
        <v>0</v>
      </c>
      <c r="N3" s="506" t="s">
        <v>192</v>
      </c>
      <c r="O3" s="233">
        <f>SUMIF($F$3:$F$30,L3,$J$3:$J$30)</f>
        <v>2289621.3060029759</v>
      </c>
      <c r="P3" s="547">
        <f t="shared" ref="P3:P19" si="1">O3/SUM($O$3:$O$19)</f>
        <v>0.14630878598596325</v>
      </c>
    </row>
    <row r="4" spans="2:16" ht="14.25" thickBot="1">
      <c r="B4" s="468">
        <v>102</v>
      </c>
      <c r="C4" s="469">
        <v>142</v>
      </c>
      <c r="D4" s="470" t="s">
        <v>240</v>
      </c>
      <c r="E4" s="568">
        <v>411249</v>
      </c>
      <c r="F4" s="471" t="str">
        <f t="shared" si="0"/>
        <v>15</v>
      </c>
      <c r="G4" s="471" t="s">
        <v>262</v>
      </c>
      <c r="H4" s="461">
        <v>51789</v>
      </c>
      <c r="I4" s="531">
        <f>H4/H4</f>
        <v>1</v>
      </c>
      <c r="J4" s="532">
        <f>E4*I4</f>
        <v>411249</v>
      </c>
      <c r="L4" s="519" t="str">
        <f t="shared" ref="L4:L19" si="2">LEFT(M4,2)</f>
        <v>11</v>
      </c>
      <c r="M4" s="516" t="s">
        <v>315</v>
      </c>
      <c r="N4" s="507" t="s">
        <v>83</v>
      </c>
      <c r="O4" s="254">
        <f t="shared" ref="O4:O19" si="3">SUMIF($F$3:$F$30,L4,$J$3:$J$30)</f>
        <v>10471229.485499753</v>
      </c>
      <c r="P4" s="548">
        <f t="shared" si="1"/>
        <v>0.66912064007579608</v>
      </c>
    </row>
    <row r="5" spans="2:16" ht="14.25" thickBot="1">
      <c r="B5" s="510">
        <v>103</v>
      </c>
      <c r="C5" s="455">
        <v>143</v>
      </c>
      <c r="D5" s="456" t="s">
        <v>247</v>
      </c>
      <c r="E5" s="569">
        <v>61834</v>
      </c>
      <c r="F5" s="472" t="str">
        <f t="shared" si="0"/>
        <v>15</v>
      </c>
      <c r="G5" s="472" t="s">
        <v>262</v>
      </c>
      <c r="H5" s="473">
        <v>51789</v>
      </c>
      <c r="I5" s="533">
        <f>H5/H5</f>
        <v>1</v>
      </c>
      <c r="J5" s="534">
        <f>E5*I5</f>
        <v>61834</v>
      </c>
      <c r="L5" s="519" t="str">
        <f t="shared" si="2"/>
        <v>15</v>
      </c>
      <c r="M5" s="516" t="s">
        <v>14</v>
      </c>
      <c r="N5" s="507" t="s">
        <v>2</v>
      </c>
      <c r="O5" s="254">
        <f t="shared" si="3"/>
        <v>764027.73718780954</v>
      </c>
      <c r="P5" s="548">
        <f t="shared" si="1"/>
        <v>4.8822034628378724E-2</v>
      </c>
    </row>
    <row r="6" spans="2:16">
      <c r="B6" s="479">
        <v>104</v>
      </c>
      <c r="C6" s="480">
        <v>144</v>
      </c>
      <c r="D6" s="481" t="s">
        <v>248</v>
      </c>
      <c r="E6" s="570">
        <v>167252</v>
      </c>
      <c r="F6" s="482" t="str">
        <f t="shared" si="0"/>
        <v>15</v>
      </c>
      <c r="G6" s="482" t="s">
        <v>262</v>
      </c>
      <c r="H6" s="483">
        <v>51789</v>
      </c>
      <c r="I6" s="535">
        <f>H6/SUM($H$6:$H$8)</f>
        <v>0.51262533778098929</v>
      </c>
      <c r="J6" s="536">
        <f>E6*I6</f>
        <v>85737.612994546027</v>
      </c>
      <c r="L6" s="519" t="str">
        <f t="shared" si="2"/>
        <v>16</v>
      </c>
      <c r="M6" s="516" t="s">
        <v>15</v>
      </c>
      <c r="N6" s="507" t="s">
        <v>3</v>
      </c>
      <c r="O6" s="254">
        <f t="shared" si="3"/>
        <v>33292.799176419547</v>
      </c>
      <c r="P6" s="548">
        <f t="shared" si="1"/>
        <v>2.1274387239520604E-3</v>
      </c>
    </row>
    <row r="7" spans="2:16">
      <c r="B7" s="474"/>
      <c r="C7" s="475"/>
      <c r="D7" s="476"/>
      <c r="E7" s="571"/>
      <c r="F7" s="477" t="str">
        <f t="shared" si="0"/>
        <v>22</v>
      </c>
      <c r="G7" s="477" t="s">
        <v>269</v>
      </c>
      <c r="H7" s="478">
        <v>9915</v>
      </c>
      <c r="I7" s="537">
        <f t="shared" ref="I7:I8" si="4">H7/SUM($H$6:$H$8)</f>
        <v>9.814208082987716E-2</v>
      </c>
      <c r="J7" s="538">
        <f>I7*$E$6</f>
        <v>16414.459302958614</v>
      </c>
      <c r="L7" s="519" t="str">
        <f t="shared" si="2"/>
        <v>20</v>
      </c>
      <c r="M7" s="516" t="s">
        <v>19</v>
      </c>
      <c r="N7" s="507" t="s">
        <v>5</v>
      </c>
      <c r="O7" s="254">
        <f t="shared" si="3"/>
        <v>321307.56264036882</v>
      </c>
      <c r="P7" s="548">
        <f t="shared" si="1"/>
        <v>2.0531831746485374E-2</v>
      </c>
    </row>
    <row r="8" spans="2:16" ht="14.25" thickBot="1">
      <c r="B8" s="484"/>
      <c r="C8" s="485"/>
      <c r="D8" s="486"/>
      <c r="E8" s="572"/>
      <c r="F8" s="487" t="str">
        <f t="shared" si="0"/>
        <v>39</v>
      </c>
      <c r="G8" s="487" t="s">
        <v>265</v>
      </c>
      <c r="H8" s="488">
        <v>39323</v>
      </c>
      <c r="I8" s="539">
        <f t="shared" si="4"/>
        <v>0.38923258138913358</v>
      </c>
      <c r="J8" s="540">
        <f t="shared" ref="J8" si="5">I8*$E$6</f>
        <v>65099.92770249537</v>
      </c>
      <c r="L8" s="519" t="str">
        <f t="shared" si="2"/>
        <v>21</v>
      </c>
      <c r="M8" s="516" t="s">
        <v>278</v>
      </c>
      <c r="N8" s="507" t="s">
        <v>6</v>
      </c>
      <c r="O8" s="254">
        <f t="shared" si="3"/>
        <v>502907.27253077563</v>
      </c>
      <c r="P8" s="548">
        <f t="shared" si="1"/>
        <v>3.2136210610277278E-2</v>
      </c>
    </row>
    <row r="9" spans="2:16">
      <c r="B9" s="489">
        <v>105</v>
      </c>
      <c r="C9" s="490">
        <v>145</v>
      </c>
      <c r="D9" s="491" t="s">
        <v>83</v>
      </c>
      <c r="E9" s="573">
        <v>12488914</v>
      </c>
      <c r="F9" s="492" t="str">
        <f t="shared" si="0"/>
        <v>01</v>
      </c>
      <c r="G9" s="492" t="s">
        <v>263</v>
      </c>
      <c r="H9" s="493">
        <v>67894</v>
      </c>
      <c r="I9" s="541">
        <f>H9/SUM($H$9:$H$11)</f>
        <v>0.1833322982288913</v>
      </c>
      <c r="J9" s="542">
        <f>$E$9*I9</f>
        <v>2289621.3060029759</v>
      </c>
      <c r="L9" s="519" t="str">
        <f t="shared" si="2"/>
        <v>22</v>
      </c>
      <c r="M9" s="516" t="s">
        <v>23</v>
      </c>
      <c r="N9" s="507" t="s">
        <v>193</v>
      </c>
      <c r="O9" s="254">
        <f t="shared" si="3"/>
        <v>16414.459302958614</v>
      </c>
      <c r="P9" s="548">
        <f t="shared" si="1"/>
        <v>1.0488981767139242E-3</v>
      </c>
    </row>
    <row r="10" spans="2:16">
      <c r="B10" s="468"/>
      <c r="C10" s="469"/>
      <c r="D10" s="470"/>
      <c r="E10" s="574"/>
      <c r="F10" s="551" t="str">
        <f t="shared" si="0"/>
        <v>11</v>
      </c>
      <c r="G10" s="551" t="s">
        <v>311</v>
      </c>
      <c r="H10" s="461">
        <v>251894</v>
      </c>
      <c r="I10" s="531">
        <f t="shared" ref="I10:I11" si="6">H10/SUM($H$9:$H$11)</f>
        <v>0.68018243040722814</v>
      </c>
      <c r="J10" s="532">
        <f t="shared" ref="J10:J11" si="7">$E$9*I10</f>
        <v>8494739.8776668571</v>
      </c>
      <c r="L10" s="519" t="str">
        <f t="shared" si="2"/>
        <v>25</v>
      </c>
      <c r="M10" s="516" t="s">
        <v>25</v>
      </c>
      <c r="N10" s="507" t="s">
        <v>7</v>
      </c>
      <c r="O10" s="254">
        <f t="shared" si="3"/>
        <v>9005.5764754210595</v>
      </c>
      <c r="P10" s="548">
        <f t="shared" si="1"/>
        <v>5.754641423750328E-4</v>
      </c>
    </row>
    <row r="11" spans="2:16" ht="14.25" thickBot="1">
      <c r="B11" s="494"/>
      <c r="C11" s="495"/>
      <c r="D11" s="496"/>
      <c r="E11" s="575"/>
      <c r="F11" s="497" t="str">
        <f t="shared" si="0"/>
        <v>11</v>
      </c>
      <c r="G11" s="497" t="s">
        <v>312</v>
      </c>
      <c r="H11" s="498">
        <v>50545</v>
      </c>
      <c r="I11" s="543">
        <f t="shared" si="6"/>
        <v>0.13648527136388061</v>
      </c>
      <c r="J11" s="544">
        <f t="shared" si="7"/>
        <v>1704552.8163301677</v>
      </c>
      <c r="L11" s="519" t="str">
        <f t="shared" si="2"/>
        <v>28</v>
      </c>
      <c r="M11" s="516" t="s">
        <v>30</v>
      </c>
      <c r="N11" s="507" t="s">
        <v>11</v>
      </c>
      <c r="O11" s="254">
        <f t="shared" si="3"/>
        <v>16690.335067780365</v>
      </c>
      <c r="P11" s="548">
        <f t="shared" si="1"/>
        <v>1.0665268772017276E-3</v>
      </c>
    </row>
    <row r="12" spans="2:16">
      <c r="B12" s="489">
        <v>106</v>
      </c>
      <c r="C12" s="490">
        <v>146</v>
      </c>
      <c r="D12" s="491" t="s">
        <v>249</v>
      </c>
      <c r="E12" s="573">
        <v>29326</v>
      </c>
      <c r="F12" s="492" t="str">
        <f t="shared" si="0"/>
        <v>15</v>
      </c>
      <c r="G12" s="492" t="s">
        <v>262</v>
      </c>
      <c r="H12" s="493">
        <v>51789</v>
      </c>
      <c r="I12" s="541">
        <f>H12/SUM($H$12:$H$14)</f>
        <v>0.53822970037725648</v>
      </c>
      <c r="J12" s="542">
        <f>$E$12*I12</f>
        <v>15784.124193263424</v>
      </c>
      <c r="L12" s="519" t="str">
        <f t="shared" si="2"/>
        <v>30</v>
      </c>
      <c r="M12" s="516" t="s">
        <v>33</v>
      </c>
      <c r="N12" s="507" t="s">
        <v>94</v>
      </c>
      <c r="O12" s="254">
        <f t="shared" si="3"/>
        <v>4289.3227212561051</v>
      </c>
      <c r="P12" s="548">
        <f t="shared" si="1"/>
        <v>2.7409143966455266E-4</v>
      </c>
    </row>
    <row r="13" spans="2:16">
      <c r="B13" s="474"/>
      <c r="C13" s="475"/>
      <c r="D13" s="476"/>
      <c r="E13" s="571"/>
      <c r="F13" s="477" t="str">
        <f t="shared" si="0"/>
        <v>16</v>
      </c>
      <c r="G13" s="477" t="s">
        <v>264</v>
      </c>
      <c r="H13" s="478">
        <v>5109</v>
      </c>
      <c r="I13" s="537">
        <f t="shared" ref="I13:I14" si="8">H13/SUM($H$12:$H$14)</f>
        <v>5.3096517392253254E-2</v>
      </c>
      <c r="J13" s="538">
        <f t="shared" ref="J13:J14" si="9">$E$12*I13</f>
        <v>1557.108469045219</v>
      </c>
      <c r="L13" s="519" t="str">
        <f t="shared" si="2"/>
        <v>31</v>
      </c>
      <c r="M13" s="516" t="s">
        <v>35</v>
      </c>
      <c r="N13" s="507" t="s">
        <v>95</v>
      </c>
      <c r="O13" s="254">
        <f t="shared" si="3"/>
        <v>813.73565916344421</v>
      </c>
      <c r="P13" s="548">
        <f t="shared" si="1"/>
        <v>5.1998413927030583E-5</v>
      </c>
    </row>
    <row r="14" spans="2:16" ht="14.25" thickBot="1">
      <c r="B14" s="494"/>
      <c r="C14" s="495"/>
      <c r="D14" s="496"/>
      <c r="E14" s="575"/>
      <c r="F14" s="497" t="str">
        <f t="shared" si="0"/>
        <v>39</v>
      </c>
      <c r="G14" s="497" t="s">
        <v>265</v>
      </c>
      <c r="H14" s="498">
        <v>39323</v>
      </c>
      <c r="I14" s="543">
        <f t="shared" si="8"/>
        <v>0.40867378223049022</v>
      </c>
      <c r="J14" s="544">
        <f t="shared" si="9"/>
        <v>11984.767337691357</v>
      </c>
      <c r="L14" s="519" t="str">
        <f t="shared" si="2"/>
        <v>33</v>
      </c>
      <c r="M14" s="516" t="s">
        <v>297</v>
      </c>
      <c r="N14" s="507" t="s">
        <v>12</v>
      </c>
      <c r="O14" s="254">
        <f t="shared" si="3"/>
        <v>95888.363032057459</v>
      </c>
      <c r="P14" s="548">
        <f t="shared" si="1"/>
        <v>6.1273495091172126E-3</v>
      </c>
    </row>
    <row r="15" spans="2:16">
      <c r="B15" s="489">
        <v>107</v>
      </c>
      <c r="C15" s="490">
        <v>147</v>
      </c>
      <c r="D15" s="491" t="s">
        <v>241</v>
      </c>
      <c r="E15" s="573">
        <v>153146</v>
      </c>
      <c r="F15" s="492" t="str">
        <f t="shared" si="0"/>
        <v>33</v>
      </c>
      <c r="G15" s="492" t="s">
        <v>297</v>
      </c>
      <c r="H15" s="493">
        <v>40879</v>
      </c>
      <c r="I15" s="541">
        <f>H15/SUM($H$15:$H$16)</f>
        <v>0.62612384934675058</v>
      </c>
      <c r="J15" s="542">
        <f>$E$15*I15</f>
        <v>95888.363032057459</v>
      </c>
      <c r="L15" s="519" t="str">
        <f t="shared" si="2"/>
        <v>34</v>
      </c>
      <c r="M15" s="516" t="s">
        <v>75</v>
      </c>
      <c r="N15" s="507" t="s">
        <v>198</v>
      </c>
      <c r="O15" s="254">
        <f t="shared" si="3"/>
        <v>208885.78536626062</v>
      </c>
      <c r="P15" s="548">
        <f t="shared" si="1"/>
        <v>1.3347982736941896E-2</v>
      </c>
    </row>
    <row r="16" spans="2:16" ht="14.25" thickBot="1">
      <c r="B16" s="494"/>
      <c r="C16" s="495"/>
      <c r="D16" s="496"/>
      <c r="E16" s="575"/>
      <c r="F16" s="497" t="str">
        <f t="shared" si="0"/>
        <v>34</v>
      </c>
      <c r="G16" s="497" t="s">
        <v>272</v>
      </c>
      <c r="H16" s="498">
        <v>24410</v>
      </c>
      <c r="I16" s="543">
        <f>H16/SUM($H$15:$H$16)</f>
        <v>0.37387615065324942</v>
      </c>
      <c r="J16" s="544">
        <f t="shared" ref="J16" si="10">$E$15*I16</f>
        <v>57257.636967942533</v>
      </c>
      <c r="L16" s="519" t="str">
        <f t="shared" si="2"/>
        <v>35</v>
      </c>
      <c r="M16" s="516" t="s">
        <v>294</v>
      </c>
      <c r="N16" s="507" t="s">
        <v>292</v>
      </c>
      <c r="O16" s="254">
        <f t="shared" si="3"/>
        <v>2807.6986102433339</v>
      </c>
      <c r="P16" s="548">
        <f t="shared" si="1"/>
        <v>1.7941437477112841E-4</v>
      </c>
    </row>
    <row r="17" spans="2:16">
      <c r="B17" s="489">
        <v>108</v>
      </c>
      <c r="C17" s="490">
        <v>148</v>
      </c>
      <c r="D17" s="491" t="s">
        <v>250</v>
      </c>
      <c r="E17" s="573">
        <v>292301</v>
      </c>
      <c r="F17" s="492" t="str">
        <f t="shared" si="0"/>
        <v>25</v>
      </c>
      <c r="G17" s="492" t="s">
        <v>266</v>
      </c>
      <c r="H17" s="493">
        <v>1350</v>
      </c>
      <c r="I17" s="541">
        <f>H17/SUM($H$17:$H$20)</f>
        <v>3.0809256469943858E-2</v>
      </c>
      <c r="J17" s="542">
        <f>$E$17*I17</f>
        <v>9005.5764754210595</v>
      </c>
      <c r="L17" s="519" t="str">
        <f t="shared" si="2"/>
        <v>39</v>
      </c>
      <c r="M17" s="516" t="s">
        <v>199</v>
      </c>
      <c r="N17" s="507" t="s">
        <v>16</v>
      </c>
      <c r="O17" s="254">
        <f t="shared" si="3"/>
        <v>583664.02814431023</v>
      </c>
      <c r="P17" s="548">
        <f t="shared" si="1"/>
        <v>3.7296637290009621E-2</v>
      </c>
    </row>
    <row r="18" spans="2:16">
      <c r="B18" s="474"/>
      <c r="C18" s="475"/>
      <c r="D18" s="476"/>
      <c r="E18" s="571"/>
      <c r="F18" s="477" t="str">
        <f t="shared" si="0"/>
        <v>28</v>
      </c>
      <c r="G18" s="477" t="s">
        <v>267</v>
      </c>
      <c r="H18" s="478">
        <v>2502</v>
      </c>
      <c r="I18" s="537">
        <f>H18/SUM($H$17:$H$20)</f>
        <v>5.709982199096262E-2</v>
      </c>
      <c r="J18" s="538">
        <f>$E$17*I18</f>
        <v>16690.335067780365</v>
      </c>
      <c r="L18" s="519" t="str">
        <f t="shared" si="2"/>
        <v>59</v>
      </c>
      <c r="M18" s="516" t="s">
        <v>291</v>
      </c>
      <c r="N18" s="507" t="s">
        <v>293</v>
      </c>
      <c r="O18" s="254">
        <f t="shared" si="3"/>
        <v>311859.53258244821</v>
      </c>
      <c r="P18" s="548">
        <f t="shared" si="1"/>
        <v>1.9928094436691378E-2</v>
      </c>
    </row>
    <row r="19" spans="2:16" ht="14.25" thickBot="1">
      <c r="B19" s="474"/>
      <c r="C19" s="475"/>
      <c r="D19" s="476"/>
      <c r="E19" s="571"/>
      <c r="F19" s="477" t="str">
        <f t="shared" si="0"/>
        <v>30</v>
      </c>
      <c r="G19" s="477" t="s">
        <v>268</v>
      </c>
      <c r="H19" s="478">
        <v>643</v>
      </c>
      <c r="I19" s="537">
        <f>H19/SUM($H$17:$H$20)</f>
        <v>1.4674334748276964E-2</v>
      </c>
      <c r="J19" s="538">
        <f>$E$17*I19</f>
        <v>4289.3227212561051</v>
      </c>
      <c r="L19" s="520" t="str">
        <f t="shared" si="2"/>
        <v>67</v>
      </c>
      <c r="M19" s="517" t="s">
        <v>218</v>
      </c>
      <c r="N19" s="508" t="s">
        <v>34</v>
      </c>
      <c r="O19" s="335">
        <f t="shared" si="3"/>
        <v>16535</v>
      </c>
      <c r="P19" s="549">
        <f t="shared" si="1"/>
        <v>1.0566008317336815E-3</v>
      </c>
    </row>
    <row r="20" spans="2:16" ht="14.25" thickBot="1">
      <c r="B20" s="494"/>
      <c r="C20" s="495"/>
      <c r="D20" s="496"/>
      <c r="E20" s="575"/>
      <c r="F20" s="497" t="str">
        <f t="shared" si="0"/>
        <v>39</v>
      </c>
      <c r="G20" s="497" t="s">
        <v>265</v>
      </c>
      <c r="H20" s="498">
        <v>39323</v>
      </c>
      <c r="I20" s="543">
        <f>H20/SUM($H$17:$H$20)</f>
        <v>0.89741658679081659</v>
      </c>
      <c r="J20" s="544">
        <f>$E$17*I20</f>
        <v>262315.76573554246</v>
      </c>
    </row>
    <row r="21" spans="2:16">
      <c r="B21" s="489">
        <v>109</v>
      </c>
      <c r="C21" s="490">
        <v>149</v>
      </c>
      <c r="D21" s="491" t="s">
        <v>251</v>
      </c>
      <c r="E21" s="573">
        <v>1839260</v>
      </c>
      <c r="F21" s="492" t="str">
        <f t="shared" si="0"/>
        <v>11</v>
      </c>
      <c r="G21" s="492" t="s">
        <v>314</v>
      </c>
      <c r="H21" s="493">
        <v>43778</v>
      </c>
      <c r="I21" s="541">
        <f>H21/SUM(H$21:H$29)</f>
        <v>0.14785119640655869</v>
      </c>
      <c r="J21" s="542">
        <f t="shared" ref="J21:J29" si="11">$E$21*I21</f>
        <v>271936.79150272714</v>
      </c>
    </row>
    <row r="22" spans="2:16">
      <c r="B22" s="552"/>
      <c r="C22" s="553"/>
      <c r="D22" s="554"/>
      <c r="E22" s="576"/>
      <c r="F22" s="555" t="str">
        <f t="shared" si="0"/>
        <v>16</v>
      </c>
      <c r="G22" s="555" t="s">
        <v>313</v>
      </c>
      <c r="H22" s="556">
        <v>5109</v>
      </c>
      <c r="I22" s="557">
        <f t="shared" ref="I22" si="12">H22/SUM(H$21:H$29)</f>
        <v>1.7254597342069269E-2</v>
      </c>
      <c r="J22" s="558">
        <f t="shared" si="11"/>
        <v>31735.690707374324</v>
      </c>
    </row>
    <row r="23" spans="2:16">
      <c r="B23" s="474"/>
      <c r="C23" s="475"/>
      <c r="D23" s="476"/>
      <c r="E23" s="571"/>
      <c r="F23" s="477" t="str">
        <f t="shared" si="0"/>
        <v>20</v>
      </c>
      <c r="G23" s="477" t="s">
        <v>270</v>
      </c>
      <c r="H23" s="478">
        <v>51726</v>
      </c>
      <c r="I23" s="537">
        <f t="shared" ref="I23:I29" si="13">H23/SUM(H$21:H$29)</f>
        <v>0.17469393269052164</v>
      </c>
      <c r="J23" s="538">
        <f t="shared" si="11"/>
        <v>321307.56264036882</v>
      </c>
    </row>
    <row r="24" spans="2:16">
      <c r="B24" s="474"/>
      <c r="C24" s="475"/>
      <c r="D24" s="476"/>
      <c r="E24" s="571"/>
      <c r="F24" s="477" t="str">
        <f t="shared" si="0"/>
        <v>21</v>
      </c>
      <c r="G24" s="477" t="s">
        <v>278</v>
      </c>
      <c r="H24" s="478">
        <v>80961</v>
      </c>
      <c r="I24" s="537">
        <f t="shared" si="13"/>
        <v>0.27342913591921514</v>
      </c>
      <c r="J24" s="538">
        <f t="shared" si="11"/>
        <v>502907.27253077563</v>
      </c>
    </row>
    <row r="25" spans="2:16">
      <c r="B25" s="474"/>
      <c r="C25" s="475"/>
      <c r="D25" s="476"/>
      <c r="E25" s="571"/>
      <c r="F25" s="477" t="str">
        <f t="shared" si="0"/>
        <v>31</v>
      </c>
      <c r="G25" s="477" t="s">
        <v>271</v>
      </c>
      <c r="H25" s="478">
        <v>131</v>
      </c>
      <c r="I25" s="537">
        <f t="shared" si="13"/>
        <v>4.4242557287357099E-4</v>
      </c>
      <c r="J25" s="538">
        <f t="shared" si="11"/>
        <v>813.73565916344421</v>
      </c>
    </row>
    <row r="26" spans="2:16">
      <c r="B26" s="474"/>
      <c r="C26" s="475"/>
      <c r="D26" s="476"/>
      <c r="E26" s="571"/>
      <c r="F26" s="477" t="str">
        <f t="shared" si="0"/>
        <v>34</v>
      </c>
      <c r="G26" s="477" t="s">
        <v>272</v>
      </c>
      <c r="H26" s="478">
        <v>24410</v>
      </c>
      <c r="I26" s="537">
        <f t="shared" si="13"/>
        <v>8.2439757510258532E-2</v>
      </c>
      <c r="J26" s="538">
        <f t="shared" si="11"/>
        <v>151628.1483983181</v>
      </c>
    </row>
    <row r="27" spans="2:16">
      <c r="B27" s="474"/>
      <c r="C27" s="475"/>
      <c r="D27" s="476"/>
      <c r="E27" s="571"/>
      <c r="F27" s="477" t="str">
        <f t="shared" si="0"/>
        <v>35</v>
      </c>
      <c r="G27" s="477" t="s">
        <v>294</v>
      </c>
      <c r="H27" s="478">
        <v>452</v>
      </c>
      <c r="I27" s="537">
        <f t="shared" si="13"/>
        <v>1.5265370911362907E-3</v>
      </c>
      <c r="J27" s="538">
        <f t="shared" si="11"/>
        <v>2807.6986102433339</v>
      </c>
    </row>
    <row r="28" spans="2:16">
      <c r="B28" s="474"/>
      <c r="C28" s="475"/>
      <c r="D28" s="476"/>
      <c r="E28" s="571"/>
      <c r="F28" s="477" t="str">
        <f t="shared" si="0"/>
        <v>39</v>
      </c>
      <c r="G28" s="477" t="s">
        <v>265</v>
      </c>
      <c r="H28" s="478">
        <v>39323</v>
      </c>
      <c r="I28" s="537">
        <f t="shared" si="13"/>
        <v>0.13280534963440788</v>
      </c>
      <c r="J28" s="538">
        <f t="shared" si="11"/>
        <v>244263.56736858102</v>
      </c>
    </row>
    <row r="29" spans="2:16" ht="14.25" thickBot="1">
      <c r="B29" s="494"/>
      <c r="C29" s="495"/>
      <c r="D29" s="496"/>
      <c r="E29" s="575"/>
      <c r="F29" s="497" t="str">
        <f t="shared" si="0"/>
        <v>59</v>
      </c>
      <c r="G29" s="497" t="s">
        <v>291</v>
      </c>
      <c r="H29" s="498">
        <v>50205</v>
      </c>
      <c r="I29" s="543">
        <f t="shared" si="13"/>
        <v>0.16955706783295901</v>
      </c>
      <c r="J29" s="544">
        <f t="shared" si="11"/>
        <v>311859.53258244821</v>
      </c>
    </row>
    <row r="30" spans="2:16" ht="14.25" thickBot="1">
      <c r="B30" s="499">
        <v>110</v>
      </c>
      <c r="C30" s="500" t="s">
        <v>239</v>
      </c>
      <c r="D30" s="501" t="s">
        <v>252</v>
      </c>
      <c r="E30" s="577">
        <v>16535</v>
      </c>
      <c r="F30" s="502" t="str">
        <f t="shared" si="0"/>
        <v>67</v>
      </c>
      <c r="G30" s="502" t="s">
        <v>273</v>
      </c>
      <c r="H30" s="462">
        <v>357901</v>
      </c>
      <c r="I30" s="545">
        <v>1</v>
      </c>
      <c r="J30" s="546">
        <f>E30*I30</f>
        <v>16535</v>
      </c>
    </row>
    <row r="31" spans="2:16" ht="14.25" thickTop="1"/>
  </sheetData>
  <mergeCells count="1">
    <mergeCell ref="B2:C2"/>
  </mergeCells>
  <phoneticPr fontId="3"/>
  <pageMargins left="0.7" right="0.7" top="0.75" bottom="0.75" header="0.3" footer="0.3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22"/>
  <sheetViews>
    <sheetView showGridLines="0" workbookViewId="0">
      <selection activeCell="B8" sqref="B8"/>
    </sheetView>
  </sheetViews>
  <sheetFormatPr defaultColWidth="9" defaultRowHeight="15" customHeight="1"/>
  <cols>
    <col min="1" max="1" width="2.625" style="19" customWidth="1"/>
    <col min="2" max="2" width="25.5" style="19" bestFit="1" customWidth="1"/>
    <col min="3" max="3" width="84.5" style="19" bestFit="1" customWidth="1"/>
    <col min="4" max="16384" width="9" style="19"/>
  </cols>
  <sheetData>
    <row r="1" spans="2:3" ht="15" customHeight="1" thickBot="1"/>
    <row r="2" spans="2:3" ht="15" customHeight="1" thickBot="1">
      <c r="B2" s="565" t="s">
        <v>235</v>
      </c>
      <c r="C2" s="566" t="s">
        <v>236</v>
      </c>
    </row>
    <row r="3" spans="2:3" ht="15" customHeight="1">
      <c r="B3" s="559" t="s">
        <v>324</v>
      </c>
      <c r="C3" s="560" t="s">
        <v>326</v>
      </c>
    </row>
    <row r="4" spans="2:3" ht="15" customHeight="1">
      <c r="B4" s="561" t="s">
        <v>327</v>
      </c>
      <c r="C4" s="562" t="s">
        <v>328</v>
      </c>
    </row>
    <row r="5" spans="2:3" ht="15" customHeight="1">
      <c r="B5" s="561" t="s">
        <v>330</v>
      </c>
      <c r="C5" s="562" t="s">
        <v>329</v>
      </c>
    </row>
    <row r="6" spans="2:3" ht="15" customHeight="1">
      <c r="B6" s="561" t="s">
        <v>332</v>
      </c>
      <c r="C6" s="562" t="s">
        <v>333</v>
      </c>
    </row>
    <row r="7" spans="2:3" ht="15" customHeight="1">
      <c r="B7" s="561" t="s">
        <v>341</v>
      </c>
      <c r="C7" s="562" t="s">
        <v>336</v>
      </c>
    </row>
    <row r="8" spans="2:3" ht="15" customHeight="1">
      <c r="B8" s="561"/>
      <c r="C8" s="562"/>
    </row>
    <row r="9" spans="2:3" ht="15" customHeight="1">
      <c r="B9" s="561"/>
      <c r="C9" s="562"/>
    </row>
    <row r="10" spans="2:3" ht="15" customHeight="1">
      <c r="B10" s="561"/>
      <c r="C10" s="562"/>
    </row>
    <row r="11" spans="2:3" ht="15" customHeight="1">
      <c r="B11" s="561"/>
      <c r="C11" s="562"/>
    </row>
    <row r="12" spans="2:3" ht="15" customHeight="1">
      <c r="B12" s="561"/>
      <c r="C12" s="562"/>
    </row>
    <row r="13" spans="2:3" ht="15" customHeight="1">
      <c r="B13" s="561"/>
      <c r="C13" s="562"/>
    </row>
    <row r="14" spans="2:3" ht="15" customHeight="1">
      <c r="B14" s="561"/>
      <c r="C14" s="562"/>
    </row>
    <row r="15" spans="2:3" ht="15" customHeight="1">
      <c r="B15" s="561"/>
      <c r="C15" s="562"/>
    </row>
    <row r="16" spans="2:3" ht="15" customHeight="1">
      <c r="B16" s="561"/>
      <c r="C16" s="562"/>
    </row>
    <row r="17" spans="2:3" ht="15" customHeight="1">
      <c r="B17" s="561"/>
      <c r="C17" s="562"/>
    </row>
    <row r="18" spans="2:3" ht="15" customHeight="1">
      <c r="B18" s="561"/>
      <c r="C18" s="562"/>
    </row>
    <row r="19" spans="2:3" ht="15" customHeight="1">
      <c r="B19" s="561"/>
      <c r="C19" s="562"/>
    </row>
    <row r="20" spans="2:3" ht="15" customHeight="1">
      <c r="B20" s="561"/>
      <c r="C20" s="562"/>
    </row>
    <row r="21" spans="2:3" ht="15" customHeight="1">
      <c r="B21" s="561"/>
      <c r="C21" s="562"/>
    </row>
    <row r="22" spans="2:3" ht="15" customHeight="1" thickBot="1">
      <c r="B22" s="563"/>
      <c r="C22" s="56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説明シート</vt:lpstr>
      <vt:lpstr>入力シート</vt:lpstr>
      <vt:lpstr>出力シート</vt:lpstr>
      <vt:lpstr>フローチャート図</vt:lpstr>
      <vt:lpstr>計算シート </vt:lpstr>
      <vt:lpstr>関係係数シート</vt:lpstr>
      <vt:lpstr>マージンシート</vt:lpstr>
      <vt:lpstr>部門分類対応表</vt:lpstr>
      <vt:lpstr>百貨店＋スーパー（全国）</vt:lpstr>
      <vt:lpstr>百貨店＋スーパー（熊本県）</vt:lpstr>
      <vt:lpstr>百貨店（全国）</vt:lpstr>
      <vt:lpstr>スーパー（全国）</vt:lpstr>
      <vt:lpstr>更新履歴</vt:lpstr>
      <vt:lpstr>フローチャート図!Print_Area</vt:lpstr>
      <vt:lpstr>マージンシート!Print_Area</vt:lpstr>
      <vt:lpstr>関係係数シート!Print_Area</vt:lpstr>
      <vt:lpstr>'計算シート '!Print_Area</vt:lpstr>
      <vt:lpstr>出力シート!Print_Area</vt:lpstr>
      <vt:lpstr>入力シート!Print_Area</vt:lpstr>
      <vt:lpstr>'計算シート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0600107</cp:lastModifiedBy>
  <cp:lastPrinted>2021-03-25T04:47:30Z</cp:lastPrinted>
  <dcterms:created xsi:type="dcterms:W3CDTF">1997-01-08T22:48:59Z</dcterms:created>
  <dcterms:modified xsi:type="dcterms:W3CDTF">2025-07-22T00:36:35Z</dcterms:modified>
</cp:coreProperties>
</file>